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Q1" sheetId="1" r:id="rId1"/>
    <sheet name="Q2" sheetId="2" r:id="rId2"/>
    <sheet name="6 THANG " sheetId="3" r:id="rId3"/>
    <sheet name="Q3" sheetId="4" r:id="rId4"/>
    <sheet name="Q4" sheetId="5" r:id="rId5"/>
    <sheet name="NĂM 2018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<sst xmlns="http://schemas.openxmlformats.org/spreadsheetml/2006/main" count="754" uniqueCount="135">
  <si>
    <t>II</t>
  </si>
  <si>
    <t>Số TT</t>
  </si>
  <si>
    <t>Nội dung</t>
  </si>
  <si>
    <t>Kinh phí không thực hiện chế độ tự chủ</t>
  </si>
  <si>
    <t>Dự toán chi ngân sách nhà nước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</si>
  <si>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</si>
  <si>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</si>
  <si>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Dự toán năm</t>
  </si>
  <si>
    <t>So sánh (%)</t>
  </si>
  <si>
    <t>Dự toán</t>
  </si>
  <si>
    <t>Cùng kỳ năm trước</t>
  </si>
  <si>
    <t>Thủ trưởng đơn vị</t>
  </si>
  <si>
    <t>Lương  ngạch bậc được duyệt</t>
  </si>
  <si>
    <t>Lương hợp đồng dài hạn</t>
  </si>
  <si>
    <t>Chức vụ</t>
  </si>
  <si>
    <t>Ưu đãi</t>
  </si>
  <si>
    <t>Trách nhiệm</t>
  </si>
  <si>
    <t xml:space="preserve">Phục cấp thâm niên 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</si>
  <si>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</si>
  <si>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</si>
  <si>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</si>
  <si>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</si>
  <si>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</si>
  <si>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</si>
  <si>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</si>
  <si>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</si>
  <si>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</si>
  <si>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</si>
  <si>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</si>
  <si>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</si>
  <si>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VSMT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</si>
  <si>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</si>
  <si>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</si>
  <si>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</si>
  <si>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</si>
  <si>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</si>
  <si>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</si>
  <si>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</si>
  <si>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Mạng Iternet</t>
  </si>
  <si>
    <t>Khoán điện thoại</t>
  </si>
  <si>
    <t>Hội nghị</t>
  </si>
  <si>
    <t>In, mua tài liệu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</si>
  <si>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</si>
  <si>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</si>
  <si>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</si>
  <si>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</si>
  <si>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</si>
  <si>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</si>
  <si>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</si>
  <si>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</si>
  <si>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</si>
  <si>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Bảo trì máy lạnh</t>
  </si>
  <si>
    <t>Nhà cửa</t>
  </si>
  <si>
    <t>Thiết bị tin học</t>
  </si>
  <si>
    <t>Các tài sản và công trình hạ tầng cơ sở khác</t>
  </si>
  <si>
    <t>Chi phí nghiệp vụ chuyên môn</t>
  </si>
  <si>
    <t>Trích 10% cải cách tiền lương</t>
  </si>
  <si>
    <t>Mua phần mềm máy tính</t>
  </si>
  <si>
    <t>Tài sản khác</t>
  </si>
  <si>
    <t>6100</t>
  </si>
  <si>
    <t xml:space="preserve"> Phụ cấp </t>
  </si>
  <si>
    <t xml:space="preserve">Phụ cấp thêm giờ </t>
  </si>
  <si>
    <t>Các khoản thanh toán cho cá nhân</t>
  </si>
  <si>
    <t>Đi học</t>
  </si>
  <si>
    <t>Chi nhiệp vụ chuyên môn</t>
  </si>
  <si>
    <t xml:space="preserve">Đồng phục bảo vệ </t>
  </si>
  <si>
    <t>Khác</t>
  </si>
  <si>
    <t>Tiền tết</t>
  </si>
  <si>
    <t>Chi tiền 20/11</t>
  </si>
  <si>
    <t>Chi tiền GV dạy HS khuyết tật</t>
  </si>
  <si>
    <t>6750</t>
  </si>
  <si>
    <t>Chi phí thuê mướn</t>
  </si>
  <si>
    <t>ĐV tính:   Triệu đồng</t>
  </si>
  <si>
    <t xml:space="preserve">Kinh phí thực hiện chế độ tự chủ </t>
  </si>
  <si>
    <t xml:space="preserve">Phụ cấp khu vực </t>
  </si>
  <si>
    <t xml:space="preserve">Thiết bị chữa cháy </t>
  </si>
  <si>
    <t xml:space="preserve">Máy bơm nước </t>
  </si>
  <si>
    <t xml:space="preserve">Sách phục vụ chuyên môn </t>
  </si>
  <si>
    <t xml:space="preserve">Chi phí thuê mướn </t>
  </si>
  <si>
    <t xml:space="preserve">Thuê mướn khác </t>
  </si>
  <si>
    <t>Mua sắm TS dùng cho CM</t>
  </si>
  <si>
    <t>Tiền công trả lương theo HĐ</t>
  </si>
  <si>
    <t>Chương: 622</t>
  </si>
  <si>
    <t xml:space="preserve"> Chi khác </t>
  </si>
  <si>
    <t xml:space="preserve"> Trích lập quỹ khen thưởng </t>
  </si>
  <si>
    <t xml:space="preserve"> Phí lệ phí</t>
  </si>
  <si>
    <t>Tập huấn ngắn hạn</t>
  </si>
  <si>
    <t xml:space="preserve"> Đồng phục thể dục</t>
  </si>
  <si>
    <t xml:space="preserve">Vật tư chuyên môn </t>
  </si>
  <si>
    <t xml:space="preserve"> Phấn trắng không bụi </t>
  </si>
  <si>
    <t xml:space="preserve">Phấn màu  không bụi </t>
  </si>
  <si>
    <t xml:space="preserve"> Đường điện cấp thoát nước </t>
  </si>
  <si>
    <t>Sửa chữa máy photo</t>
  </si>
  <si>
    <t>Chi công trả cho LĐ TX theo HĐ</t>
  </si>
  <si>
    <t xml:space="preserve">Chi lập các quỹ của đơn vị thực hiện khoán chi và ĐVSN có thu </t>
  </si>
  <si>
    <t xml:space="preserve">Chi lập quỹ dự phòng ổn định thu nhập của cơ quan nhà Nước thực hiện chế độ tự chủ và của đơn vị sự nghiệp công lập </t>
  </si>
  <si>
    <t xml:space="preserve">
Chi lập quỹ phúc lợi của đơn vị sự nghiệp </t>
  </si>
  <si>
    <t xml:space="preserve">Chi lập quỹ khen thưởng  của 
đơn vị sự nghiệp </t>
  </si>
  <si>
    <t>Các khoản thanh toán cá nhân</t>
  </si>
  <si>
    <t>CL thu nhập thực tế so 
với lương ngạch bậc</t>
  </si>
  <si>
    <t>Đơn vị: Trường  Tiểu học An Bình B</t>
  </si>
  <si>
    <t>ĐÁNH GIÁ THỰC HIỆN DỰ TOÁN THU- CHI NGÂN SÁCH 
QUÝ I/2018</t>
  </si>
  <si>
    <t>Ước thực hiện quý I/2018</t>
  </si>
  <si>
    <t xml:space="preserve">In , mua tài liệu </t>
  </si>
  <si>
    <t>Các  khoản thuê mướn khác PV HN</t>
  </si>
  <si>
    <t xml:space="preserve">Chi  phí khác </t>
  </si>
  <si>
    <t xml:space="preserve">Đồ dùng dạy học </t>
  </si>
  <si>
    <t xml:space="preserve">Sổ đầu bài, sổ chủ nhiệm </t>
  </si>
  <si>
    <t xml:space="preserve"> Chi các hội thi của học sinh, hội thao </t>
  </si>
  <si>
    <t>Hỗ trợ BV, PV, TTHC, TV,TB, theo QĐ 58</t>
  </si>
  <si>
    <t xml:space="preserve">Hỗ trợ chi phí học tập học sinh </t>
  </si>
  <si>
    <t xml:space="preserve">Xa nhà </t>
  </si>
  <si>
    <t xml:space="preserve">Các thiết bị công nghệ TT tin </t>
  </si>
  <si>
    <t>Máy photo</t>
  </si>
  <si>
    <t xml:space="preserve">Lê Thị Lan </t>
  </si>
  <si>
    <t>ĐÁNH GIÁ THỰC HIỆN DỰ TOÁN THU- CHI NGÂN SÁCH 
QUÝ II/2018</t>
  </si>
  <si>
    <t>An Bình, Ngày 01  tháng 7    năm 2018</t>
  </si>
  <si>
    <t xml:space="preserve">Chi phí tài sản  và phương tiện của 
các đơn vị dự toán </t>
  </si>
  <si>
    <t>Ước thực hiện quý II/2018</t>
  </si>
  <si>
    <t>ĐÁNH GIÁ THỰC HIỆN DỰ TOÁN THU- CHI NGÂN SÁCH 
QUÝ III/2018</t>
  </si>
  <si>
    <t>Ước thực hiện quý III/2018</t>
  </si>
  <si>
    <t>An Bình, Ngày 01  tháng 10    năm 2018</t>
  </si>
  <si>
    <t>%</t>
  </si>
  <si>
    <t>Dự toán
 năm 2018</t>
  </si>
  <si>
    <t>An Bình, Ngày 01  tháng  4    năm 2018</t>
  </si>
  <si>
    <t>Dự toán 
năm 2018</t>
  </si>
  <si>
    <t>ĐÁNH GIÁ THỰC HIỆN DỰ TOÁN THU- CHI NGÂN SÁCH 
QUÝ IV/2018</t>
  </si>
  <si>
    <t>Sửa chữa thường xuyên TSCĐ</t>
  </si>
  <si>
    <t xml:space="preserve">Tài sản và thiết bị khác </t>
  </si>
  <si>
    <t>ĐÁNH GIÁ THỰC HIỆN DỰ TOÁN THU- CHI NGÂN SÁCH
 6 THÁNG NĂM 2018</t>
  </si>
  <si>
    <t>An Bình, Ngày 31  tháng 12    năm 2018</t>
  </si>
  <si>
    <t>Ước thực hiện quý IV/2018</t>
  </si>
  <si>
    <t>ĐÁNH GIÁ THỰC HIỆN DỰ TOÁN THU- CHI NGÂN SÁCH 
NĂM 2018</t>
  </si>
  <si>
    <t xml:space="preserve">Tài sản thiết bị chuyên dùng </t>
  </si>
  <si>
    <t>Mua sắm TS phục vụ  cho CM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</si>
</sst>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.000\ _đ_-;\-* #,##0.000\ _đ_-;_-* &quot;-&quot;??\ _đ_-;_-@_-"/>
    <numFmt numFmtId="195" formatCode="_-* #,##0\ _₫_-;\-* #,##0\ _₫_-;_-* &quot;-&quot;??\ _₫_-;_-@_-"/>
  </numFmts>
  <fonts count="5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u val="singleAccounting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91" fontId="0" fillId="33" borderId="10" xfId="58" applyNumberFormat="1" applyFont="1" applyFill="1" applyBorder="1" applyAlignment="1">
      <alignment horizontal="center" vertical="center" wrapText="1"/>
    </xf>
    <xf numFmtId="191" fontId="1" fillId="33" borderId="10" xfId="58" applyNumberFormat="1" applyFont="1" applyFill="1" applyBorder="1" applyAlignment="1">
      <alignment horizontal="center" vertical="center" wrapText="1"/>
    </xf>
    <xf numFmtId="191" fontId="2" fillId="33" borderId="10" xfId="58" applyNumberFormat="1" applyFont="1" applyFill="1" applyBorder="1" applyAlignment="1">
      <alignment horizontal="center" vertical="center" wrapText="1"/>
    </xf>
    <xf numFmtId="173" fontId="11" fillId="33" borderId="10" xfId="4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0" fillId="34" borderId="10" xfId="55" applyFont="1" applyFill="1" applyBorder="1" applyAlignment="1" applyProtection="1">
      <alignment vertical="center" wrapText="1" shrinkToFit="1"/>
      <protection locked="0"/>
    </xf>
    <xf numFmtId="0" fontId="0" fillId="0" borderId="10" xfId="0" applyFont="1" applyBorder="1" applyAlignment="1">
      <alignment horizontal="center"/>
    </xf>
    <xf numFmtId="9" fontId="0" fillId="33" borderId="10" xfId="58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vertical="center" wrapText="1"/>
    </xf>
    <xf numFmtId="179" fontId="2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3" fontId="0" fillId="33" borderId="10" xfId="42" applyNumberFormat="1" applyFont="1" applyFill="1" applyBorder="1" applyAlignment="1">
      <alignment vertical="center" wrapText="1"/>
    </xf>
    <xf numFmtId="173" fontId="2" fillId="33" borderId="10" xfId="42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79" fontId="2" fillId="0" borderId="10" xfId="42" applyNumberFormat="1" applyFont="1" applyBorder="1" applyAlignment="1">
      <alignment horizontal="center"/>
    </xf>
    <xf numFmtId="191" fontId="2" fillId="0" borderId="10" xfId="42" applyNumberFormat="1" applyFont="1" applyBorder="1" applyAlignment="1">
      <alignment horizontal="center"/>
    </xf>
    <xf numFmtId="191" fontId="5" fillId="0" borderId="0" xfId="0" applyNumberFormat="1" applyFont="1" applyAlignment="1">
      <alignment horizontal="center"/>
    </xf>
    <xf numFmtId="191" fontId="0" fillId="0" borderId="0" xfId="0" applyNumberFormat="1" applyAlignment="1">
      <alignment horizontal="center"/>
    </xf>
    <xf numFmtId="0" fontId="10" fillId="34" borderId="10" xfId="55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horizontal="center"/>
    </xf>
    <xf numFmtId="0" fontId="10" fillId="34" borderId="10" xfId="55" applyFont="1" applyFill="1" applyBorder="1" applyAlignment="1" applyProtection="1">
      <alignment horizontal="center" vertical="center" wrapText="1" shrinkToFit="1"/>
      <protection locked="0"/>
    </xf>
    <xf numFmtId="46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191" fontId="13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91" fontId="1" fillId="35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vertical="center" wrapText="1"/>
    </xf>
    <xf numFmtId="191" fontId="1" fillId="0" borderId="10" xfId="58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173" fontId="1" fillId="35" borderId="10" xfId="0" applyNumberFormat="1" applyFont="1" applyFill="1" applyBorder="1" applyAlignment="1">
      <alignment vertical="center" wrapText="1"/>
    </xf>
    <xf numFmtId="3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3" fontId="0" fillId="33" borderId="11" xfId="42" applyNumberFormat="1" applyFont="1" applyFill="1" applyBorder="1" applyAlignment="1">
      <alignment vertical="center" wrapText="1"/>
    </xf>
    <xf numFmtId="191" fontId="0" fillId="33" borderId="11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91" fontId="11" fillId="33" borderId="10" xfId="58" applyNumberFormat="1" applyFont="1" applyFill="1" applyBorder="1" applyAlignment="1">
      <alignment horizontal="center" vertical="center" wrapText="1"/>
    </xf>
    <xf numFmtId="9" fontId="11" fillId="33" borderId="10" xfId="58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wrapText="1"/>
    </xf>
    <xf numFmtId="3" fontId="55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3" fontId="0" fillId="33" borderId="10" xfId="42" applyNumberFormat="1" applyFont="1" applyFill="1" applyBorder="1" applyAlignment="1">
      <alignment horizontal="right" vertical="center" wrapText="1"/>
    </xf>
    <xf numFmtId="3" fontId="0" fillId="33" borderId="10" xfId="42" applyNumberFormat="1" applyFont="1" applyFill="1" applyBorder="1" applyAlignment="1">
      <alignment horizontal="right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9" fontId="1" fillId="33" borderId="10" xfId="58" applyNumberFormat="1" applyFont="1" applyFill="1" applyBorder="1" applyAlignment="1">
      <alignment horizontal="center" vertical="center" wrapText="1"/>
    </xf>
    <xf numFmtId="9" fontId="2" fillId="33" borderId="10" xfId="58" applyNumberFormat="1" applyFont="1" applyFill="1" applyBorder="1" applyAlignment="1">
      <alignment horizontal="center" vertical="center" wrapText="1"/>
    </xf>
    <xf numFmtId="9" fontId="0" fillId="35" borderId="10" xfId="58" applyNumberFormat="1" applyFont="1" applyFill="1" applyBorder="1" applyAlignment="1">
      <alignment horizontal="center" vertical="center" wrapText="1"/>
    </xf>
    <xf numFmtId="9" fontId="0" fillId="33" borderId="11" xfId="58" applyNumberFormat="1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2" fillId="0" borderId="10" xfId="42" applyNumberFormat="1" applyFont="1" applyBorder="1" applyAlignment="1">
      <alignment/>
    </xf>
    <xf numFmtId="3" fontId="10" fillId="34" borderId="10" xfId="0" applyNumberFormat="1" applyFont="1" applyFill="1" applyBorder="1" applyAlignment="1" applyProtection="1">
      <alignment vertical="center" wrapText="1" shrinkToFit="1"/>
      <protection locked="0"/>
    </xf>
    <xf numFmtId="3" fontId="14" fillId="34" borderId="10" xfId="0" applyNumberFormat="1" applyFont="1" applyFill="1" applyBorder="1" applyAlignment="1" applyProtection="1">
      <alignment vertical="center" wrapText="1" shrinkToFit="1"/>
      <protection locked="0"/>
    </xf>
    <xf numFmtId="3" fontId="0" fillId="33" borderId="10" xfId="0" applyNumberFormat="1" applyFont="1" applyFill="1" applyBorder="1" applyAlignment="1">
      <alignment vertical="center" wrapText="1"/>
    </xf>
    <xf numFmtId="3" fontId="11" fillId="33" borderId="10" xfId="42" applyNumberFormat="1" applyFont="1" applyFill="1" applyBorder="1" applyAlignment="1">
      <alignment vertical="center" wrapText="1"/>
    </xf>
    <xf numFmtId="3" fontId="2" fillId="33" borderId="10" xfId="42" applyNumberFormat="1" applyFont="1" applyFill="1" applyBorder="1" applyAlignment="1">
      <alignment vertical="center" wrapText="1"/>
    </xf>
    <xf numFmtId="3" fontId="10" fillId="34" borderId="10" xfId="42" applyNumberFormat="1" applyFont="1" applyFill="1" applyBorder="1" applyAlignment="1" applyProtection="1">
      <alignment vertical="center" wrapText="1" shrinkToFit="1"/>
      <protection locked="0"/>
    </xf>
    <xf numFmtId="3" fontId="0" fillId="33" borderId="10" xfId="42" applyNumberFormat="1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vertical="center" wrapText="1"/>
    </xf>
    <xf numFmtId="3" fontId="16" fillId="34" borderId="10" xfId="0" applyNumberFormat="1" applyFont="1" applyFill="1" applyBorder="1" applyAlignment="1" applyProtection="1">
      <alignment vertical="center" wrapText="1" shrinkToFit="1"/>
      <protection locked="0"/>
    </xf>
    <xf numFmtId="3" fontId="0" fillId="33" borderId="11" xfId="42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7" fillId="34" borderId="10" xfId="0" applyNumberFormat="1" applyFont="1" applyFill="1" applyBorder="1" applyAlignment="1" applyProtection="1">
      <alignment vertical="center" wrapText="1" shrinkToFit="1"/>
      <protection locked="0"/>
    </xf>
    <xf numFmtId="0" fontId="0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/>
    </xf>
    <xf numFmtId="0" fontId="14" fillId="34" borderId="10" xfId="55" applyFont="1" applyFill="1" applyBorder="1" applyAlignment="1" applyProtection="1">
      <alignment vertical="center" wrapText="1" shrinkToFit="1"/>
      <protection locked="0"/>
    </xf>
    <xf numFmtId="3" fontId="9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1" fontId="1" fillId="0" borderId="0" xfId="0" applyNumberFormat="1" applyFont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C95" sqref="C95"/>
    </sheetView>
  </sheetViews>
  <sheetFormatPr defaultColWidth="9.00390625" defaultRowHeight="15.75"/>
  <cols>
    <col min="1" max="1" width="6.75390625" style="7" customWidth="1"/>
    <col min="2" max="2" width="31.125" style="0" customWidth="1"/>
    <col min="3" max="3" width="15.625" style="26" customWidth="1"/>
    <col min="4" max="4" width="16.875" style="96" customWidth="1"/>
    <col min="5" max="5" width="10.50390625" style="30" customWidth="1"/>
    <col min="6" max="6" width="12.00390625" style="81" customWidth="1"/>
    <col min="7" max="7" width="10.875" style="38" bestFit="1" customWidth="1"/>
    <col min="8" max="8" width="15.625" style="38" customWidth="1"/>
    <col min="9" max="9" width="13.50390625" style="38" customWidth="1"/>
    <col min="10" max="10" width="14.875" style="38" customWidth="1"/>
    <col min="11" max="11" width="15.375" style="0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101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10" s="36" customFormat="1" ht="23.25" customHeight="1">
      <c r="A7" s="112" t="s">
        <v>1</v>
      </c>
      <c r="B7" s="112" t="s">
        <v>2</v>
      </c>
      <c r="C7" s="115" t="s">
        <v>7</v>
      </c>
      <c r="D7" s="110" t="s">
        <v>102</v>
      </c>
      <c r="E7" s="112" t="s">
        <v>8</v>
      </c>
      <c r="F7" s="112"/>
      <c r="G7" s="39"/>
      <c r="H7" s="39"/>
      <c r="I7" s="39"/>
      <c r="J7" s="39"/>
    </row>
    <row r="8" spans="1:10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  <c r="J8" s="39"/>
    </row>
    <row r="9" spans="1:11" ht="18.75" customHeight="1">
      <c r="A9" s="41" t="s">
        <v>0</v>
      </c>
      <c r="B9" s="42" t="s">
        <v>4</v>
      </c>
      <c r="C9" s="20">
        <f>C10+C11</f>
        <v>7620644000</v>
      </c>
      <c r="D9" s="82">
        <f>D11+D10</f>
        <v>1811354717</v>
      </c>
      <c r="E9" s="13">
        <v>0.12</v>
      </c>
      <c r="F9" s="76">
        <v>0.12</v>
      </c>
      <c r="H9" s="38">
        <v>6808053000</v>
      </c>
      <c r="I9" s="38">
        <v>7620644000</v>
      </c>
      <c r="J9" s="38">
        <f>I9-C9</f>
        <v>0</v>
      </c>
      <c r="K9" s="38">
        <f>J9-D9</f>
        <v>-1811354717</v>
      </c>
    </row>
    <row r="10" spans="1:10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6808053000</v>
      </c>
      <c r="D10" s="83">
        <f>D12+D15+D17+D23+D26+D33+D36+D40+D45+D49+D55+D57+D68+D79+D31</f>
        <v>1531891103</v>
      </c>
      <c r="E10" s="47">
        <v>0.12</v>
      </c>
      <c r="F10" s="76">
        <v>0.1</v>
      </c>
      <c r="G10" s="48"/>
      <c r="H10" s="48"/>
      <c r="I10" s="48">
        <f>H9-C10</f>
        <v>0</v>
      </c>
      <c r="J10" s="48">
        <f>I10-D10</f>
        <v>-1531891103</v>
      </c>
    </row>
    <row r="11" spans="1:6" ht="18.75" customHeight="1">
      <c r="A11" s="10">
        <v>1.2</v>
      </c>
      <c r="B11" s="11" t="s">
        <v>3</v>
      </c>
      <c r="C11" s="20">
        <f>C92</f>
        <v>812591000</v>
      </c>
      <c r="D11" s="82">
        <f>D92</f>
        <v>279463614</v>
      </c>
      <c r="E11" s="13">
        <v>0.1</v>
      </c>
      <c r="F11" s="76">
        <v>0.1</v>
      </c>
    </row>
    <row r="12" spans="1:10" s="1" customFormat="1" ht="18.75" customHeight="1">
      <c r="A12" s="2">
        <v>6000</v>
      </c>
      <c r="B12" s="4" t="s">
        <v>18</v>
      </c>
      <c r="C12" s="27">
        <f>SUM(C13:C14)</f>
        <v>2812056000</v>
      </c>
      <c r="D12" s="84">
        <f>SUM(D13:D14)</f>
        <v>733213000</v>
      </c>
      <c r="E12" s="14">
        <f>D12/C12</f>
        <v>0.26073911757091606</v>
      </c>
      <c r="F12" s="77">
        <f>SUM(F13:F14)</f>
        <v>2.7262084019639854</v>
      </c>
      <c r="G12" s="40"/>
      <c r="H12" s="40"/>
      <c r="I12" s="40"/>
      <c r="J12" s="40"/>
    </row>
    <row r="13" spans="1:8" ht="18.75" customHeight="1">
      <c r="A13" s="18">
        <v>6001</v>
      </c>
      <c r="B13" s="5" t="s">
        <v>12</v>
      </c>
      <c r="C13" s="22">
        <v>2040012000</v>
      </c>
      <c r="D13" s="85">
        <v>524888000</v>
      </c>
      <c r="E13" s="12">
        <f>D13/C13</f>
        <v>0.2572965257067115</v>
      </c>
      <c r="F13" s="19">
        <f>D13/H13</f>
        <v>1.1603499828196189</v>
      </c>
      <c r="H13" s="38">
        <v>452353176</v>
      </c>
    </row>
    <row r="14" spans="1:8" ht="18.75" customHeight="1">
      <c r="A14" s="18">
        <v>6003</v>
      </c>
      <c r="B14" s="5" t="s">
        <v>13</v>
      </c>
      <c r="C14" s="22">
        <v>772044000</v>
      </c>
      <c r="D14" s="85">
        <v>208325000</v>
      </c>
      <c r="E14" s="12">
        <f>D14/C14</f>
        <v>0.26983565703509127</v>
      </c>
      <c r="F14" s="19">
        <f>D14/H14</f>
        <v>1.5658584191443665</v>
      </c>
      <c r="H14" s="38">
        <f>101445432+31596609</f>
        <v>133042041</v>
      </c>
    </row>
    <row r="15" spans="1:10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12757500</v>
      </c>
      <c r="E15" s="14"/>
      <c r="F15" s="77"/>
      <c r="G15" s="40"/>
      <c r="H15" s="40"/>
      <c r="I15" s="40"/>
      <c r="J15" s="40"/>
    </row>
    <row r="16" spans="1:10" ht="21" customHeight="1">
      <c r="A16" s="18">
        <v>6051</v>
      </c>
      <c r="B16" s="5" t="s">
        <v>81</v>
      </c>
      <c r="C16" s="22">
        <f>42000000+9030000</f>
        <v>51030000</v>
      </c>
      <c r="D16" s="85">
        <v>12757500</v>
      </c>
      <c r="E16" s="12">
        <f>D16/C16</f>
        <v>0.25</v>
      </c>
      <c r="F16" s="19">
        <f>D16/H16</f>
        <v>1.215</v>
      </c>
      <c r="H16" s="38">
        <v>10500000</v>
      </c>
      <c r="J16" s="38">
        <v>733213000</v>
      </c>
    </row>
    <row r="17" spans="1:6" ht="21" customHeight="1">
      <c r="A17" s="2">
        <v>6100</v>
      </c>
      <c r="B17" s="4" t="s">
        <v>19</v>
      </c>
      <c r="C17" s="21">
        <f>SUM(C18:C22)</f>
        <v>1830746200</v>
      </c>
      <c r="D17" s="84">
        <f>SUM(D18:D22)</f>
        <v>474358601</v>
      </c>
      <c r="E17" s="14">
        <f aca="true" t="shared" si="0" ref="E17:E79">(D17/C17)</f>
        <v>0.25910669703970984</v>
      </c>
      <c r="F17" s="76">
        <f>SUM(F18:F21)</f>
        <v>4.5188117471898295</v>
      </c>
    </row>
    <row r="18" spans="1:8" ht="21" customHeight="1">
      <c r="A18" s="18">
        <v>6101</v>
      </c>
      <c r="B18" s="5" t="s">
        <v>14</v>
      </c>
      <c r="C18" s="22">
        <v>62400000</v>
      </c>
      <c r="D18" s="85">
        <v>15600000</v>
      </c>
      <c r="E18" s="12">
        <f t="shared" si="0"/>
        <v>0.25</v>
      </c>
      <c r="F18" s="19">
        <f>D18/H18</f>
        <v>1.1562056857303984</v>
      </c>
      <c r="H18" s="38">
        <v>13492409</v>
      </c>
    </row>
    <row r="19" spans="1:8" ht="21" customHeight="1">
      <c r="A19" s="18">
        <v>6102</v>
      </c>
      <c r="B19" s="5" t="s">
        <v>74</v>
      </c>
      <c r="C19" s="22">
        <v>84240000</v>
      </c>
      <c r="D19" s="85">
        <v>21060000</v>
      </c>
      <c r="E19" s="12">
        <f t="shared" si="0"/>
        <v>0.25</v>
      </c>
      <c r="F19" s="19">
        <f>D19/H19</f>
        <v>1.115702479338843</v>
      </c>
      <c r="H19" s="38">
        <v>18876000</v>
      </c>
    </row>
    <row r="20" spans="1:8" ht="21" customHeight="1">
      <c r="A20" s="18">
        <v>6112</v>
      </c>
      <c r="B20" s="5" t="s">
        <v>15</v>
      </c>
      <c r="C20" s="22">
        <v>1244677200</v>
      </c>
      <c r="D20" s="85">
        <v>321514050</v>
      </c>
      <c r="E20" s="12">
        <f t="shared" si="0"/>
        <v>0.2583111910461604</v>
      </c>
      <c r="F20" s="19">
        <f>D20/H20</f>
        <v>1.1725234168313314</v>
      </c>
      <c r="H20" s="38">
        <v>274206933</v>
      </c>
    </row>
    <row r="21" spans="1:8" ht="21" customHeight="1">
      <c r="A21" s="18">
        <v>6113</v>
      </c>
      <c r="B21" s="5" t="s">
        <v>16</v>
      </c>
      <c r="C21" s="22">
        <v>7800000</v>
      </c>
      <c r="D21" s="85">
        <v>1950000</v>
      </c>
      <c r="E21" s="12">
        <f t="shared" si="0"/>
        <v>0.25</v>
      </c>
      <c r="F21" s="19">
        <f>D21/H21</f>
        <v>1.0743801652892562</v>
      </c>
      <c r="H21" s="38">
        <v>1815000</v>
      </c>
    </row>
    <row r="22" spans="1:8" ht="19.5" customHeight="1">
      <c r="A22" s="18">
        <v>6115</v>
      </c>
      <c r="B22" s="5" t="s">
        <v>17</v>
      </c>
      <c r="C22" s="22">
        <v>431629000</v>
      </c>
      <c r="D22" s="85">
        <v>114234551</v>
      </c>
      <c r="E22" s="12">
        <f t="shared" si="0"/>
        <v>0.2646591192899458</v>
      </c>
      <c r="F22" s="19">
        <f>D22/H22</f>
        <v>1.2985466326144157</v>
      </c>
      <c r="H22" s="38">
        <f>86975542+995539</f>
        <v>87971081</v>
      </c>
    </row>
    <row r="23" spans="1:6" ht="19.5" customHeight="1">
      <c r="A23" s="2">
        <v>6250</v>
      </c>
      <c r="B23" s="4" t="s">
        <v>20</v>
      </c>
      <c r="C23" s="21">
        <f>SUM(C24:C25)</f>
        <v>9944000</v>
      </c>
      <c r="D23" s="21">
        <f>SUM(D24:D25)</f>
        <v>1944000</v>
      </c>
      <c r="E23" s="28">
        <f>SUM(E24:E25)</f>
        <v>1</v>
      </c>
      <c r="F23" s="19"/>
    </row>
    <row r="24" spans="1:6" ht="19.5" customHeight="1">
      <c r="A24" s="32">
        <v>6253</v>
      </c>
      <c r="B24" s="3" t="s">
        <v>21</v>
      </c>
      <c r="C24" s="22">
        <v>8000000</v>
      </c>
      <c r="D24" s="87"/>
      <c r="E24" s="12">
        <f t="shared" si="0"/>
        <v>0</v>
      </c>
      <c r="F24" s="19">
        <v>0.09</v>
      </c>
    </row>
    <row r="25" spans="1:6" ht="19.5" customHeight="1">
      <c r="A25" s="18">
        <v>6299</v>
      </c>
      <c r="B25" s="5" t="s">
        <v>22</v>
      </c>
      <c r="C25" s="22">
        <v>1944000</v>
      </c>
      <c r="D25" s="85">
        <v>1944000</v>
      </c>
      <c r="E25" s="12">
        <f t="shared" si="0"/>
        <v>1</v>
      </c>
      <c r="F25" s="19">
        <v>0</v>
      </c>
    </row>
    <row r="26" spans="1:6" ht="19.5" customHeight="1">
      <c r="A26" s="2">
        <v>6300</v>
      </c>
      <c r="B26" s="4" t="s">
        <v>23</v>
      </c>
      <c r="C26" s="21">
        <f>SUM(C27:C30)</f>
        <v>767788520</v>
      </c>
      <c r="D26" s="84">
        <f>SUM(D27:D30)</f>
        <v>234918683</v>
      </c>
      <c r="E26" s="14">
        <f t="shared" si="0"/>
        <v>0.30596795456123776</v>
      </c>
      <c r="F26" s="77">
        <f>SUM(F27:F30)</f>
        <v>7.729008807315235</v>
      </c>
    </row>
    <row r="27" spans="1:8" ht="19.5" customHeight="1">
      <c r="A27" s="18">
        <v>6301</v>
      </c>
      <c r="B27" s="5" t="s">
        <v>24</v>
      </c>
      <c r="C27" s="22">
        <v>578893252</v>
      </c>
      <c r="D27" s="85">
        <v>178183233</v>
      </c>
      <c r="E27" s="12">
        <f>(D27/C27)</f>
        <v>0.30779981004166207</v>
      </c>
      <c r="F27" s="19">
        <f>D27/H27</f>
        <v>2.0854881660232882</v>
      </c>
      <c r="H27" s="38">
        <v>85439580</v>
      </c>
    </row>
    <row r="28" spans="1:8" ht="19.5" customHeight="1">
      <c r="A28" s="18">
        <v>6302</v>
      </c>
      <c r="B28" s="5" t="s">
        <v>25</v>
      </c>
      <c r="C28" s="22">
        <v>99179836</v>
      </c>
      <c r="D28" s="85">
        <v>30032419</v>
      </c>
      <c r="E28" s="12">
        <f t="shared" si="0"/>
        <v>0.3028077098252108</v>
      </c>
      <c r="F28" s="19">
        <f>D28/H28</f>
        <v>2.1090287037245763</v>
      </c>
      <c r="H28" s="38">
        <v>14239929</v>
      </c>
    </row>
    <row r="29" spans="1:8" ht="19.5" customHeight="1">
      <c r="A29" s="18">
        <v>6303</v>
      </c>
      <c r="B29" s="5" t="s">
        <v>26</v>
      </c>
      <c r="C29" s="22">
        <v>57487310</v>
      </c>
      <c r="D29" s="85">
        <v>16513276</v>
      </c>
      <c r="E29" s="12">
        <f t="shared" si="0"/>
        <v>0.28725080369911205</v>
      </c>
      <c r="F29" s="19">
        <f>D29/H29</f>
        <v>1.3283303850677985</v>
      </c>
      <c r="H29" s="38">
        <v>12431603</v>
      </c>
    </row>
    <row r="30" spans="1:8" ht="19.5" customHeight="1">
      <c r="A30" s="18">
        <v>6304</v>
      </c>
      <c r="B30" s="5" t="s">
        <v>27</v>
      </c>
      <c r="C30" s="22">
        <v>32228122</v>
      </c>
      <c r="D30" s="85">
        <v>10189755</v>
      </c>
      <c r="E30" s="12">
        <f t="shared" si="0"/>
        <v>0.31617588514776007</v>
      </c>
      <c r="F30" s="19">
        <f>D30/H30</f>
        <v>2.2061615524995717</v>
      </c>
      <c r="H30" s="38">
        <v>4618771</v>
      </c>
    </row>
    <row r="31" spans="1:6" ht="19.5" customHeight="1">
      <c r="A31" s="67">
        <v>6400</v>
      </c>
      <c r="B31" s="68" t="s">
        <v>98</v>
      </c>
      <c r="C31" s="22"/>
      <c r="D31" s="97">
        <f>D32</f>
        <v>3000000</v>
      </c>
      <c r="E31" s="12"/>
      <c r="F31" s="19"/>
    </row>
    <row r="32" spans="1:6" ht="33" customHeight="1">
      <c r="A32" s="66">
        <v>6404</v>
      </c>
      <c r="B32" s="69" t="s">
        <v>99</v>
      </c>
      <c r="C32" s="22"/>
      <c r="D32" s="85">
        <v>3000000</v>
      </c>
      <c r="E32" s="12"/>
      <c r="F32" s="19"/>
    </row>
    <row r="33" spans="1:6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15228300</v>
      </c>
      <c r="E33" s="14">
        <f t="shared" si="0"/>
        <v>0.1244142156862745</v>
      </c>
      <c r="F33" s="76">
        <f>SUM(F34:F35)</f>
        <v>2.1407731817669506</v>
      </c>
    </row>
    <row r="34" spans="1:8" ht="19.5" customHeight="1">
      <c r="A34" s="18">
        <v>6501</v>
      </c>
      <c r="B34" s="5" t="s">
        <v>29</v>
      </c>
      <c r="C34" s="23">
        <v>120000000</v>
      </c>
      <c r="D34" s="85">
        <v>14028300</v>
      </c>
      <c r="E34" s="12">
        <f t="shared" si="0"/>
        <v>0.1169025</v>
      </c>
      <c r="F34" s="19">
        <f>D34/H34</f>
        <v>1.1407731817669506</v>
      </c>
      <c r="H34" s="38">
        <v>12297186</v>
      </c>
    </row>
    <row r="35" spans="1:8" ht="19.5" customHeight="1">
      <c r="A35" s="18">
        <v>6504</v>
      </c>
      <c r="B35" s="5" t="s">
        <v>30</v>
      </c>
      <c r="C35" s="23">
        <v>2400000</v>
      </c>
      <c r="D35" s="85">
        <v>1200000</v>
      </c>
      <c r="E35" s="12">
        <f t="shared" si="0"/>
        <v>0.5</v>
      </c>
      <c r="F35" s="19">
        <f>D35/H35</f>
        <v>1</v>
      </c>
      <c r="H35" s="38">
        <v>1200000</v>
      </c>
    </row>
    <row r="36" spans="1:6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16075000</v>
      </c>
      <c r="E36" s="14">
        <f t="shared" si="0"/>
        <v>0.07373853211009174</v>
      </c>
      <c r="F36" s="77">
        <v>0.1</v>
      </c>
    </row>
    <row r="37" spans="1:8" ht="19.5" customHeight="1">
      <c r="A37" s="18">
        <v>6551</v>
      </c>
      <c r="B37" s="5" t="s">
        <v>32</v>
      </c>
      <c r="C37" s="23">
        <v>48000000</v>
      </c>
      <c r="D37" s="85">
        <v>3275000</v>
      </c>
      <c r="E37" s="12">
        <f t="shared" si="0"/>
        <v>0.06822916666666666</v>
      </c>
      <c r="F37" s="19">
        <f>D37/H37</f>
        <v>0.34203655352480417</v>
      </c>
      <c r="H37" s="38">
        <v>9575000</v>
      </c>
    </row>
    <row r="38" spans="1:8" ht="19.5" customHeight="1">
      <c r="A38" s="18">
        <v>6552</v>
      </c>
      <c r="B38" s="5" t="s">
        <v>33</v>
      </c>
      <c r="C38" s="23">
        <v>36000000</v>
      </c>
      <c r="D38" s="87">
        <v>9300000</v>
      </c>
      <c r="E38" s="12">
        <f t="shared" si="0"/>
        <v>0.25833333333333336</v>
      </c>
      <c r="F38" s="19">
        <f>D38/H38</f>
        <v>0.4086115992970123</v>
      </c>
      <c r="H38" s="38">
        <v>22760000</v>
      </c>
    </row>
    <row r="39" spans="1:8" ht="19.5" customHeight="1">
      <c r="A39" s="18">
        <v>6559</v>
      </c>
      <c r="B39" s="5" t="s">
        <v>34</v>
      </c>
      <c r="C39" s="23">
        <v>134000000</v>
      </c>
      <c r="D39" s="87">
        <v>3500000</v>
      </c>
      <c r="E39" s="12">
        <f t="shared" si="0"/>
        <v>0.026119402985074626</v>
      </c>
      <c r="F39" s="19">
        <f>D39/H39</f>
        <v>0.11099271887764163</v>
      </c>
      <c r="H39" s="38">
        <v>31533600</v>
      </c>
    </row>
    <row r="40" spans="1:6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2323019</v>
      </c>
      <c r="E40" s="14">
        <f t="shared" si="0"/>
        <v>0.09961487993138937</v>
      </c>
      <c r="F40" s="77">
        <f>SUM(F41:F44)</f>
        <v>1.0961232901417648</v>
      </c>
    </row>
    <row r="41" spans="1:8" ht="19.5" customHeight="1">
      <c r="A41" s="18">
        <v>6601</v>
      </c>
      <c r="B41" s="5" t="s">
        <v>36</v>
      </c>
      <c r="C41" s="23">
        <v>4800000</v>
      </c>
      <c r="D41" s="85">
        <v>73019</v>
      </c>
      <c r="E41" s="12">
        <f t="shared" si="0"/>
        <v>0.015212291666666667</v>
      </c>
      <c r="F41" s="19">
        <f>D41/H41</f>
        <v>0.09612329014176471</v>
      </c>
      <c r="H41" s="38">
        <v>759639</v>
      </c>
    </row>
    <row r="42" spans="1:6" ht="19.5" customHeight="1">
      <c r="A42" s="18">
        <v>6612</v>
      </c>
      <c r="B42" s="5" t="s">
        <v>37</v>
      </c>
      <c r="C42" s="23">
        <v>1600000</v>
      </c>
      <c r="D42" s="85"/>
      <c r="E42" s="12">
        <f t="shared" si="0"/>
        <v>0</v>
      </c>
      <c r="F42" s="19"/>
    </row>
    <row r="43" spans="1:6" ht="19.5" customHeight="1">
      <c r="A43" s="18">
        <v>6605</v>
      </c>
      <c r="B43" s="5" t="s">
        <v>38</v>
      </c>
      <c r="C43" s="23">
        <v>7920000</v>
      </c>
      <c r="D43" s="85"/>
      <c r="E43" s="12">
        <f t="shared" si="0"/>
        <v>0</v>
      </c>
      <c r="F43" s="19"/>
    </row>
    <row r="44" spans="1:8" ht="19.5" customHeight="1">
      <c r="A44" s="18">
        <v>6618</v>
      </c>
      <c r="B44" s="5" t="s">
        <v>39</v>
      </c>
      <c r="C44" s="23">
        <v>9000000</v>
      </c>
      <c r="D44" s="85">
        <v>2250000</v>
      </c>
      <c r="E44" s="12">
        <f t="shared" si="0"/>
        <v>0.25</v>
      </c>
      <c r="F44" s="19">
        <f>D44/H44</f>
        <v>1</v>
      </c>
      <c r="H44" s="38">
        <v>2250000</v>
      </c>
    </row>
    <row r="45" spans="1:6" ht="19.5" customHeight="1">
      <c r="A45" s="2">
        <v>6650</v>
      </c>
      <c r="B45" s="4" t="s">
        <v>40</v>
      </c>
      <c r="C45" s="15">
        <f>SUM(C46:C48)</f>
        <v>4020000</v>
      </c>
      <c r="D45" s="88">
        <f>SUM(D46:D48)</f>
        <v>0</v>
      </c>
      <c r="E45" s="14">
        <f t="shared" si="0"/>
        <v>0</v>
      </c>
      <c r="F45" s="77">
        <f>SUM(F46:F48)</f>
        <v>0</v>
      </c>
    </row>
    <row r="46" spans="1:6" ht="19.5" customHeight="1">
      <c r="A46" s="33">
        <v>6651</v>
      </c>
      <c r="B46" s="17" t="s">
        <v>41</v>
      </c>
      <c r="C46" s="23"/>
      <c r="D46" s="85"/>
      <c r="E46" s="12"/>
      <c r="F46" s="19"/>
    </row>
    <row r="47" spans="1:11" ht="19.5" customHeight="1">
      <c r="A47" s="18">
        <v>6657</v>
      </c>
      <c r="B47" s="5" t="s">
        <v>42</v>
      </c>
      <c r="C47" s="23"/>
      <c r="D47" s="85"/>
      <c r="E47" s="12"/>
      <c r="F47" s="19"/>
      <c r="J47" s="99">
        <v>6651</v>
      </c>
      <c r="K47" s="9" t="s">
        <v>103</v>
      </c>
    </row>
    <row r="48" spans="1:11" ht="19.5" customHeight="1">
      <c r="A48" s="18">
        <v>6699</v>
      </c>
      <c r="B48" s="5" t="s">
        <v>43</v>
      </c>
      <c r="C48" s="23">
        <v>4020000</v>
      </c>
      <c r="D48" s="85"/>
      <c r="E48" s="12">
        <f t="shared" si="0"/>
        <v>0</v>
      </c>
      <c r="F48" s="19"/>
      <c r="J48" s="99">
        <v>6657</v>
      </c>
      <c r="K48" s="71" t="s">
        <v>104</v>
      </c>
    </row>
    <row r="49" spans="1:11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14738000</v>
      </c>
      <c r="E49" s="14">
        <f t="shared" si="0"/>
        <v>0.17756626506024095</v>
      </c>
      <c r="F49" s="77">
        <f>SUM(F50:F54)</f>
        <v>2</v>
      </c>
      <c r="J49" s="99">
        <v>6699</v>
      </c>
      <c r="K49" s="71" t="s">
        <v>105</v>
      </c>
    </row>
    <row r="50" spans="1:6" ht="19.5" customHeight="1">
      <c r="A50" s="18">
        <v>6701</v>
      </c>
      <c r="B50" s="5" t="s">
        <v>45</v>
      </c>
      <c r="C50" s="23">
        <v>20000000</v>
      </c>
      <c r="D50" s="85">
        <v>1088000</v>
      </c>
      <c r="E50" s="12">
        <f t="shared" si="0"/>
        <v>0.0544</v>
      </c>
      <c r="F50" s="19"/>
    </row>
    <row r="51" spans="1:6" ht="19.5" customHeight="1">
      <c r="A51" s="18">
        <v>6702</v>
      </c>
      <c r="B51" s="5" t="s">
        <v>46</v>
      </c>
      <c r="C51" s="23">
        <v>12000000</v>
      </c>
      <c r="D51" s="85">
        <v>2350000</v>
      </c>
      <c r="E51" s="12">
        <f t="shared" si="0"/>
        <v>0.19583333333333333</v>
      </c>
      <c r="F51" s="19"/>
    </row>
    <row r="52" spans="1:6" ht="19.5" customHeight="1">
      <c r="A52" s="18">
        <v>6703</v>
      </c>
      <c r="B52" s="5" t="s">
        <v>47</v>
      </c>
      <c r="C52" s="23">
        <v>10000000</v>
      </c>
      <c r="D52" s="85">
        <v>2300000</v>
      </c>
      <c r="E52" s="12">
        <f t="shared" si="0"/>
        <v>0.23</v>
      </c>
      <c r="F52" s="19"/>
    </row>
    <row r="53" spans="1:8" ht="19.5" customHeight="1">
      <c r="A53" s="18">
        <v>6704</v>
      </c>
      <c r="B53" s="5" t="s">
        <v>48</v>
      </c>
      <c r="C53" s="23">
        <v>36000000</v>
      </c>
      <c r="D53" s="85">
        <v>9000000</v>
      </c>
      <c r="E53" s="12">
        <f t="shared" si="0"/>
        <v>0.25</v>
      </c>
      <c r="F53" s="19">
        <f>D53/H53</f>
        <v>2</v>
      </c>
      <c r="H53" s="38">
        <v>4500000</v>
      </c>
    </row>
    <row r="54" spans="1:6" ht="19.5" customHeight="1">
      <c r="A54" s="18">
        <v>6749</v>
      </c>
      <c r="B54" s="5" t="s">
        <v>49</v>
      </c>
      <c r="C54" s="23">
        <v>5000000</v>
      </c>
      <c r="D54" s="85"/>
      <c r="E54" s="12">
        <f t="shared" si="0"/>
        <v>0</v>
      </c>
      <c r="F54" s="19"/>
    </row>
    <row r="55" spans="1:6" ht="19.5" customHeight="1">
      <c r="A55" s="2">
        <v>6750</v>
      </c>
      <c r="B55" s="4" t="s">
        <v>78</v>
      </c>
      <c r="C55" s="24">
        <f>C56</f>
        <v>0</v>
      </c>
      <c r="D55" s="89">
        <f>D56</f>
        <v>0</v>
      </c>
      <c r="E55" s="14"/>
      <c r="F55" s="19"/>
    </row>
    <row r="56" spans="1:6" ht="19.5" customHeight="1">
      <c r="A56" s="18">
        <v>6799</v>
      </c>
      <c r="B56" s="5" t="s">
        <v>79</v>
      </c>
      <c r="C56" s="23"/>
      <c r="D56" s="85"/>
      <c r="E56" s="12">
        <v>0</v>
      </c>
      <c r="F56" s="19">
        <v>0</v>
      </c>
    </row>
    <row r="57" spans="1:6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9527000</v>
      </c>
      <c r="E57" s="14">
        <f t="shared" si="0"/>
        <v>0.06181106484887074</v>
      </c>
      <c r="F57" s="77">
        <f>SUM(F58:F65)</f>
        <v>2.393718592964824</v>
      </c>
    </row>
    <row r="58" spans="1:6" ht="19.5" customHeight="1">
      <c r="A58" s="18">
        <v>6906</v>
      </c>
      <c r="B58" s="5" t="s">
        <v>51</v>
      </c>
      <c r="C58" s="23"/>
      <c r="D58" s="87"/>
      <c r="E58" s="12">
        <v>0</v>
      </c>
      <c r="F58" s="19">
        <v>0</v>
      </c>
    </row>
    <row r="59" spans="1:6" ht="19.5" customHeight="1">
      <c r="A59" s="33">
        <v>6907</v>
      </c>
      <c r="B59" s="31" t="s">
        <v>52</v>
      </c>
      <c r="C59" s="23">
        <v>10000000</v>
      </c>
      <c r="D59" s="85"/>
      <c r="E59" s="12">
        <f t="shared" si="0"/>
        <v>0</v>
      </c>
      <c r="F59" s="19">
        <v>0</v>
      </c>
    </row>
    <row r="60" spans="1:6" ht="19.5" customHeight="1">
      <c r="A60" s="33">
        <v>6908</v>
      </c>
      <c r="B60" s="31" t="s">
        <v>75</v>
      </c>
      <c r="C60" s="23">
        <v>22130980</v>
      </c>
      <c r="D60" s="85"/>
      <c r="E60" s="12">
        <f t="shared" si="0"/>
        <v>0</v>
      </c>
      <c r="F60" s="19">
        <v>0</v>
      </c>
    </row>
    <row r="61" spans="1:8" ht="19.5" customHeight="1">
      <c r="A61" s="18">
        <v>6912</v>
      </c>
      <c r="B61" s="5" t="s">
        <v>53</v>
      </c>
      <c r="C61" s="23">
        <v>25000000</v>
      </c>
      <c r="D61" s="85"/>
      <c r="E61" s="12">
        <f t="shared" si="0"/>
        <v>0</v>
      </c>
      <c r="F61" s="19">
        <v>0</v>
      </c>
      <c r="H61" s="38">
        <v>1440000</v>
      </c>
    </row>
    <row r="62" spans="1:6" ht="19.5" customHeight="1">
      <c r="A62" s="18">
        <v>6913</v>
      </c>
      <c r="B62" s="5" t="s">
        <v>92</v>
      </c>
      <c r="C62" s="23">
        <v>20000000</v>
      </c>
      <c r="D62" s="85"/>
      <c r="E62" s="12">
        <f t="shared" si="0"/>
        <v>0</v>
      </c>
      <c r="F62" s="19">
        <v>0</v>
      </c>
    </row>
    <row r="63" spans="1:6" ht="19.5" customHeight="1">
      <c r="A63" s="18">
        <v>6916</v>
      </c>
      <c r="B63" s="5" t="s">
        <v>76</v>
      </c>
      <c r="C63" s="23"/>
      <c r="D63" s="85"/>
      <c r="E63" s="12">
        <v>0</v>
      </c>
      <c r="F63" s="19">
        <v>0</v>
      </c>
    </row>
    <row r="64" spans="1:8" ht="19.5" customHeight="1">
      <c r="A64" s="18">
        <v>6921</v>
      </c>
      <c r="B64" s="5" t="s">
        <v>91</v>
      </c>
      <c r="C64" s="23">
        <v>20000000</v>
      </c>
      <c r="D64" s="85">
        <v>9527000</v>
      </c>
      <c r="E64" s="12">
        <f t="shared" si="0"/>
        <v>0.47635</v>
      </c>
      <c r="F64" s="19">
        <f>D64/H64</f>
        <v>2.393718592964824</v>
      </c>
      <c r="H64" s="38">
        <v>3980000</v>
      </c>
    </row>
    <row r="65" spans="1:6" ht="30.75" customHeight="1">
      <c r="A65" s="18">
        <v>6949</v>
      </c>
      <c r="B65" s="17" t="s">
        <v>54</v>
      </c>
      <c r="C65" s="23">
        <v>57000000</v>
      </c>
      <c r="D65" s="85"/>
      <c r="E65" s="12">
        <v>0</v>
      </c>
      <c r="F65" s="19">
        <v>0</v>
      </c>
    </row>
    <row r="66" spans="1:6" ht="30.75" customHeight="1">
      <c r="A66" s="2">
        <v>6950</v>
      </c>
      <c r="B66" s="101" t="s">
        <v>127</v>
      </c>
      <c r="C66" s="24">
        <f>C67</f>
        <v>70876000</v>
      </c>
      <c r="D66" s="86"/>
      <c r="E66" s="14"/>
      <c r="F66" s="77"/>
    </row>
    <row r="67" spans="1:6" ht="30.75" customHeight="1">
      <c r="A67" s="18">
        <v>6999</v>
      </c>
      <c r="B67" s="17" t="s">
        <v>128</v>
      </c>
      <c r="C67" s="23">
        <v>70876000</v>
      </c>
      <c r="D67" s="85"/>
      <c r="E67" s="12"/>
      <c r="F67" s="19"/>
    </row>
    <row r="68" spans="1:7" ht="21.75" customHeight="1">
      <c r="A68" s="2">
        <v>7000</v>
      </c>
      <c r="B68" s="4" t="s">
        <v>55</v>
      </c>
      <c r="C68" s="15">
        <f>SUM(C69:C78)</f>
        <v>471901300</v>
      </c>
      <c r="D68" s="88">
        <f>SUM(D70:D78)</f>
        <v>8908000</v>
      </c>
      <c r="E68" s="14">
        <f t="shared" si="0"/>
        <v>0.018876828692779613</v>
      </c>
      <c r="F68" s="77">
        <f>SUM(F70:F78)</f>
        <v>0.8041408852927178</v>
      </c>
      <c r="G68" s="38">
        <f>D68+1800000</f>
        <v>10708000</v>
      </c>
    </row>
    <row r="69" spans="1:8" ht="21.75" customHeight="1">
      <c r="A69" s="18">
        <v>7001</v>
      </c>
      <c r="B69" s="5" t="s">
        <v>106</v>
      </c>
      <c r="C69" s="23">
        <v>32523500</v>
      </c>
      <c r="D69" s="88"/>
      <c r="E69" s="14"/>
      <c r="F69" s="77"/>
      <c r="H69" s="38">
        <v>5100000</v>
      </c>
    </row>
    <row r="70" spans="1:6" ht="21.75" customHeight="1">
      <c r="A70" s="18">
        <v>7001</v>
      </c>
      <c r="B70" s="5" t="s">
        <v>88</v>
      </c>
      <c r="C70" s="23">
        <v>30000000</v>
      </c>
      <c r="D70" s="90"/>
      <c r="E70" s="12">
        <f t="shared" si="0"/>
        <v>0</v>
      </c>
      <c r="F70" s="19"/>
    </row>
    <row r="71" spans="1:8" ht="21.75" customHeight="1">
      <c r="A71" s="18">
        <v>7001</v>
      </c>
      <c r="B71" s="5" t="s">
        <v>89</v>
      </c>
      <c r="C71" s="23">
        <v>19125000</v>
      </c>
      <c r="D71" s="91"/>
      <c r="E71" s="12">
        <f t="shared" si="0"/>
        <v>0</v>
      </c>
      <c r="F71" s="19">
        <f>D71/H71</f>
        <v>0</v>
      </c>
      <c r="H71" s="38">
        <f>4000000</f>
        <v>4000000</v>
      </c>
    </row>
    <row r="72" spans="1:6" ht="21.75" customHeight="1">
      <c r="A72" s="18">
        <v>7001</v>
      </c>
      <c r="B72" s="5" t="s">
        <v>90</v>
      </c>
      <c r="C72" s="23">
        <v>1840000</v>
      </c>
      <c r="D72" s="91"/>
      <c r="E72" s="12">
        <f t="shared" si="0"/>
        <v>0</v>
      </c>
      <c r="F72" s="19"/>
    </row>
    <row r="73" spans="1:6" ht="21.75" customHeight="1">
      <c r="A73" s="18">
        <v>7001</v>
      </c>
      <c r="B73" s="5" t="s">
        <v>107</v>
      </c>
      <c r="C73" s="23">
        <v>4000000</v>
      </c>
      <c r="D73" s="91"/>
      <c r="E73" s="12">
        <f t="shared" si="0"/>
        <v>0</v>
      </c>
      <c r="F73" s="19"/>
    </row>
    <row r="74" spans="1:6" ht="21.75" customHeight="1">
      <c r="A74" s="18">
        <v>7001</v>
      </c>
      <c r="B74" s="5" t="s">
        <v>77</v>
      </c>
      <c r="C74" s="23">
        <v>5000000</v>
      </c>
      <c r="D74" s="91">
        <v>350000</v>
      </c>
      <c r="E74" s="12">
        <f t="shared" si="0"/>
        <v>0.07</v>
      </c>
      <c r="F74" s="19"/>
    </row>
    <row r="75" spans="1:6" ht="21.75" customHeight="1">
      <c r="A75" s="18">
        <v>7004</v>
      </c>
      <c r="B75" s="5" t="s">
        <v>87</v>
      </c>
      <c r="C75" s="23">
        <v>1820000</v>
      </c>
      <c r="D75" s="91">
        <v>1800000</v>
      </c>
      <c r="E75" s="12">
        <f t="shared" si="0"/>
        <v>0.989010989010989</v>
      </c>
      <c r="F75" s="19"/>
    </row>
    <row r="76" spans="1:6" ht="21.75" customHeight="1">
      <c r="A76" s="18">
        <v>7049</v>
      </c>
      <c r="B76" s="5" t="s">
        <v>86</v>
      </c>
      <c r="C76" s="23">
        <v>30000000</v>
      </c>
      <c r="D76" s="91"/>
      <c r="E76" s="12">
        <f t="shared" si="0"/>
        <v>0</v>
      </c>
      <c r="F76" s="19"/>
    </row>
    <row r="77" spans="1:6" ht="21.75" customHeight="1">
      <c r="A77" s="18">
        <v>7049</v>
      </c>
      <c r="B77" s="5" t="s">
        <v>83</v>
      </c>
      <c r="C77" s="23">
        <v>70032800</v>
      </c>
      <c r="D77" s="91"/>
      <c r="E77" s="12">
        <f t="shared" si="0"/>
        <v>0</v>
      </c>
      <c r="F77" s="19"/>
    </row>
    <row r="78" spans="1:8" ht="21.75" customHeight="1">
      <c r="A78" s="18">
        <v>7049</v>
      </c>
      <c r="B78" s="5" t="s">
        <v>108</v>
      </c>
      <c r="C78" s="23">
        <v>277560000</v>
      </c>
      <c r="D78" s="91">
        <v>6758000</v>
      </c>
      <c r="E78" s="12">
        <f t="shared" si="0"/>
        <v>0.024347888744775906</v>
      </c>
      <c r="F78" s="19">
        <f>D78/H78</f>
        <v>0.8041408852927178</v>
      </c>
      <c r="H78" s="38">
        <f>12404000-4000000</f>
        <v>8404000</v>
      </c>
    </row>
    <row r="79" spans="1:6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4900000</v>
      </c>
      <c r="E79" s="14">
        <f t="shared" si="0"/>
        <v>0.025947892395678882</v>
      </c>
      <c r="F79" s="77">
        <f>SUM(F80:F84)</f>
        <v>1.225</v>
      </c>
    </row>
    <row r="80" spans="1:6" ht="21.75" customHeight="1">
      <c r="A80" s="18">
        <v>7756</v>
      </c>
      <c r="B80" s="5" t="s">
        <v>85</v>
      </c>
      <c r="C80" s="23"/>
      <c r="D80" s="87"/>
      <c r="E80" s="12"/>
      <c r="F80" s="19">
        <v>0</v>
      </c>
    </row>
    <row r="81" spans="1:6" ht="35.25" customHeight="1">
      <c r="A81" s="18">
        <v>7757</v>
      </c>
      <c r="B81" s="98" t="s">
        <v>117</v>
      </c>
      <c r="C81" s="23"/>
      <c r="D81" s="87"/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7"/>
      <c r="E82" s="12"/>
      <c r="F82" s="19"/>
    </row>
    <row r="83" spans="1:8" ht="21.75" customHeight="1">
      <c r="A83" s="18">
        <v>7799</v>
      </c>
      <c r="B83" s="5" t="s">
        <v>83</v>
      </c>
      <c r="C83" s="23"/>
      <c r="D83" s="85">
        <v>4900000</v>
      </c>
      <c r="E83" s="12"/>
      <c r="F83" s="19">
        <f>D83/H83</f>
        <v>1.225</v>
      </c>
      <c r="H83" s="38">
        <v>4000000</v>
      </c>
    </row>
    <row r="84" spans="1:6" ht="21.75" customHeight="1">
      <c r="A84" s="18">
        <v>7799</v>
      </c>
      <c r="B84" s="5" t="s">
        <v>56</v>
      </c>
      <c r="C84" s="23">
        <v>138840000</v>
      </c>
      <c r="D84" s="85"/>
      <c r="E84" s="12"/>
      <c r="F84" s="19"/>
    </row>
    <row r="85" spans="1:6" ht="36.75" customHeight="1" hidden="1">
      <c r="A85" s="64">
        <v>7950</v>
      </c>
      <c r="B85" s="65" t="s">
        <v>94</v>
      </c>
      <c r="C85" s="23"/>
      <c r="D85" s="85"/>
      <c r="E85" s="12"/>
      <c r="F85" s="19"/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6.25" customHeight="1" hidden="1">
      <c r="A87" s="62">
        <v>7952</v>
      </c>
      <c r="B87" s="63" t="s">
        <v>96</v>
      </c>
      <c r="C87" s="23"/>
      <c r="D87" s="85"/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6" ht="26.25" customHeight="1">
      <c r="A89" s="2">
        <v>9050</v>
      </c>
      <c r="B89" s="16" t="s">
        <v>80</v>
      </c>
      <c r="C89" s="15">
        <f>C90+C91</f>
        <v>0</v>
      </c>
      <c r="D89" s="88">
        <f>D90+D91</f>
        <v>0</v>
      </c>
      <c r="E89" s="14"/>
      <c r="F89" s="19"/>
    </row>
    <row r="90" spans="1:6" ht="26.25" customHeight="1">
      <c r="A90" s="18">
        <v>9003</v>
      </c>
      <c r="B90" s="17" t="s">
        <v>57</v>
      </c>
      <c r="C90" s="23"/>
      <c r="D90" s="85"/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91"/>
      <c r="E91" s="19"/>
      <c r="F91" s="19"/>
    </row>
    <row r="92" spans="1:10" s="54" customFormat="1" ht="31.5">
      <c r="A92" s="50">
        <v>1.2</v>
      </c>
      <c r="B92" s="51" t="s">
        <v>3</v>
      </c>
      <c r="C92" s="52">
        <f>C93+C96+C98+C100+C102+C105+C111</f>
        <v>812591000</v>
      </c>
      <c r="D92" s="92">
        <f>D93+D96+D98+D102+D105+D111</f>
        <v>279463614</v>
      </c>
      <c r="E92" s="43">
        <f aca="true" t="shared" si="1" ref="E92:E99">(D92/C92)</f>
        <v>0.3439166985605305</v>
      </c>
      <c r="F92" s="43">
        <f>D92/H92</f>
        <v>0.8256372709624055</v>
      </c>
      <c r="G92" s="53">
        <v>279463614</v>
      </c>
      <c r="H92" s="92">
        <v>338482314</v>
      </c>
      <c r="I92" s="53">
        <f>G92-D92</f>
        <v>0</v>
      </c>
      <c r="J92" s="53"/>
    </row>
    <row r="93" spans="1:6" ht="21.75" customHeight="1">
      <c r="A93" s="34" t="s">
        <v>59</v>
      </c>
      <c r="B93" s="4" t="s">
        <v>60</v>
      </c>
      <c r="C93" s="15">
        <f>C94</f>
        <v>472032800</v>
      </c>
      <c r="D93" s="88">
        <f>D94</f>
        <v>176994714</v>
      </c>
      <c r="E93" s="14">
        <f t="shared" si="1"/>
        <v>0.37496274411439207</v>
      </c>
      <c r="F93" s="77">
        <v>0</v>
      </c>
    </row>
    <row r="94" spans="1:8" ht="21.75" customHeight="1">
      <c r="A94" s="18">
        <v>6105</v>
      </c>
      <c r="B94" s="5" t="s">
        <v>61</v>
      </c>
      <c r="C94" s="23">
        <v>472032800</v>
      </c>
      <c r="D94" s="85">
        <v>176994714</v>
      </c>
      <c r="E94" s="12">
        <f t="shared" si="1"/>
        <v>0.37496274411439207</v>
      </c>
      <c r="F94" s="19">
        <v>0</v>
      </c>
      <c r="H94" s="38">
        <v>136539604</v>
      </c>
    </row>
    <row r="95" spans="1:6" ht="21.75" customHeight="1">
      <c r="A95" s="18">
        <v>6149</v>
      </c>
      <c r="B95" s="5" t="s">
        <v>66</v>
      </c>
      <c r="C95" s="23"/>
      <c r="D95" s="85"/>
      <c r="E95" s="12"/>
      <c r="F95" s="19"/>
    </row>
    <row r="96" spans="1:6" ht="21.7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21468900</v>
      </c>
      <c r="E96" s="14">
        <f t="shared" si="1"/>
        <v>0.23972009263250044</v>
      </c>
      <c r="F96" s="77">
        <f>F97</f>
        <v>0.12</v>
      </c>
    </row>
    <row r="97" spans="1:8" ht="21.75" customHeight="1">
      <c r="A97" s="18">
        <v>6449</v>
      </c>
      <c r="B97" s="9" t="s">
        <v>109</v>
      </c>
      <c r="C97" s="23">
        <v>89558200</v>
      </c>
      <c r="D97" s="85">
        <v>21468900</v>
      </c>
      <c r="E97" s="12">
        <f t="shared" si="1"/>
        <v>0.23972009263250044</v>
      </c>
      <c r="F97" s="19">
        <v>0.12</v>
      </c>
      <c r="H97" s="38">
        <v>18988710</v>
      </c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0</v>
      </c>
      <c r="E98" s="14">
        <f t="shared" si="1"/>
        <v>0</v>
      </c>
      <c r="F98" s="77">
        <v>0.1</v>
      </c>
    </row>
    <row r="99" spans="1:6" ht="21.75" customHeight="1">
      <c r="A99" s="18">
        <v>6758</v>
      </c>
      <c r="B99" s="5" t="s">
        <v>63</v>
      </c>
      <c r="C99" s="23">
        <v>15000000</v>
      </c>
      <c r="D99" s="85"/>
      <c r="E99" s="12">
        <f t="shared" si="1"/>
        <v>0</v>
      </c>
      <c r="F99" s="19">
        <v>0</v>
      </c>
    </row>
    <row r="100" spans="1:6" ht="21.75" customHeight="1">
      <c r="A100" s="2">
        <v>6900</v>
      </c>
      <c r="B100" s="4" t="s">
        <v>50</v>
      </c>
      <c r="C100" s="15">
        <f>C101</f>
        <v>3000000</v>
      </c>
      <c r="D100" s="93"/>
      <c r="E100" s="60"/>
      <c r="F100" s="61"/>
    </row>
    <row r="101" spans="1:8" ht="28.5" customHeight="1">
      <c r="A101" s="18">
        <v>6949</v>
      </c>
      <c r="B101" s="17" t="s">
        <v>54</v>
      </c>
      <c r="C101" s="23">
        <v>3000000</v>
      </c>
      <c r="D101" s="85"/>
      <c r="E101" s="12"/>
      <c r="F101" s="19"/>
      <c r="H101" s="38">
        <v>88154000</v>
      </c>
    </row>
    <row r="102" spans="1:6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0</v>
      </c>
      <c r="E102" s="14">
        <f>(D102/C102)</f>
        <v>0</v>
      </c>
      <c r="F102" s="77">
        <f>F103+F104</f>
        <v>1</v>
      </c>
    </row>
    <row r="103" spans="1:8" ht="21.75" customHeight="1">
      <c r="A103" s="18">
        <v>7004</v>
      </c>
      <c r="B103" s="5" t="s">
        <v>65</v>
      </c>
      <c r="C103" s="23">
        <v>1800000</v>
      </c>
      <c r="D103" s="85"/>
      <c r="E103" s="12">
        <f>(D103/C103)</f>
        <v>0</v>
      </c>
      <c r="F103" s="19">
        <v>1</v>
      </c>
      <c r="H103" s="38">
        <v>1800000</v>
      </c>
    </row>
    <row r="104" spans="1:6" ht="21.75" customHeight="1">
      <c r="A104" s="18">
        <v>7049</v>
      </c>
      <c r="B104" s="5" t="s">
        <v>66</v>
      </c>
      <c r="C104" s="23"/>
      <c r="D104" s="91"/>
      <c r="E104" s="12"/>
      <c r="F104" s="19"/>
    </row>
    <row r="105" spans="1:6" ht="21.75" customHeight="1">
      <c r="A105" s="2">
        <v>7750</v>
      </c>
      <c r="B105" s="4" t="s">
        <v>49</v>
      </c>
      <c r="C105" s="15">
        <f>SUM(C106:C110)</f>
        <v>115200000</v>
      </c>
      <c r="D105" s="88">
        <f>SUM(D106:D109)</f>
        <v>81000000</v>
      </c>
      <c r="E105" s="14">
        <f aca="true" t="shared" si="2" ref="E105:E110">(D105/C105)</f>
        <v>0.703125</v>
      </c>
      <c r="F105" s="77">
        <f>SUM(F106:F109)</f>
        <v>1.0384615384615385</v>
      </c>
    </row>
    <row r="106" spans="1:8" ht="22.5" customHeight="1">
      <c r="A106" s="18">
        <v>7799</v>
      </c>
      <c r="B106" s="5" t="s">
        <v>67</v>
      </c>
      <c r="C106" s="23">
        <v>81000000</v>
      </c>
      <c r="D106" s="91">
        <v>81000000</v>
      </c>
      <c r="E106" s="12">
        <f t="shared" si="2"/>
        <v>1</v>
      </c>
      <c r="F106" s="19">
        <f>D106/H106</f>
        <v>1.0384615384615385</v>
      </c>
      <c r="H106" s="38">
        <v>78000000</v>
      </c>
    </row>
    <row r="107" spans="1:6" ht="22.5" customHeight="1">
      <c r="A107" s="18">
        <v>7799</v>
      </c>
      <c r="B107" s="5" t="s">
        <v>110</v>
      </c>
      <c r="C107" s="23">
        <v>10800000</v>
      </c>
      <c r="D107" s="91"/>
      <c r="E107" s="12">
        <f t="shared" si="2"/>
        <v>0</v>
      </c>
      <c r="F107" s="19"/>
    </row>
    <row r="108" spans="1:6" ht="22.5" customHeight="1">
      <c r="A108" s="55">
        <v>7799</v>
      </c>
      <c r="B108" s="56" t="s">
        <v>68</v>
      </c>
      <c r="C108" s="57">
        <v>10800000</v>
      </c>
      <c r="D108" s="94"/>
      <c r="E108" s="58">
        <f t="shared" si="2"/>
        <v>0</v>
      </c>
      <c r="F108" s="19"/>
    </row>
    <row r="109" spans="1:6" ht="22.5" customHeight="1">
      <c r="A109" s="18">
        <v>7799</v>
      </c>
      <c r="B109" s="5" t="s">
        <v>69</v>
      </c>
      <c r="C109" s="23">
        <v>9000000</v>
      </c>
      <c r="D109" s="91"/>
      <c r="E109" s="12">
        <f t="shared" si="2"/>
        <v>0</v>
      </c>
      <c r="F109" s="19"/>
    </row>
    <row r="110" spans="1:6" ht="22.5" customHeight="1">
      <c r="A110" s="18">
        <v>7799</v>
      </c>
      <c r="B110" s="5" t="s">
        <v>111</v>
      </c>
      <c r="C110" s="23">
        <v>3600000</v>
      </c>
      <c r="D110" s="91"/>
      <c r="E110" s="12">
        <f t="shared" si="2"/>
        <v>0</v>
      </c>
      <c r="F110" s="19"/>
    </row>
    <row r="111" spans="1:6" ht="22.5" customHeight="1">
      <c r="A111" s="2">
        <v>9050</v>
      </c>
      <c r="B111" s="16" t="s">
        <v>80</v>
      </c>
      <c r="C111" s="15">
        <f>C112+C113</f>
        <v>116000000</v>
      </c>
      <c r="D111" s="88">
        <f>D113</f>
        <v>0</v>
      </c>
      <c r="E111" s="61">
        <f>E113</f>
        <v>0</v>
      </c>
      <c r="F111" s="61">
        <f>F113</f>
        <v>0</v>
      </c>
    </row>
    <row r="112" spans="1:6" ht="22.5" customHeight="1">
      <c r="A112" s="18">
        <v>6956</v>
      </c>
      <c r="B112" s="72" t="s">
        <v>112</v>
      </c>
      <c r="C112" s="73">
        <v>86000000</v>
      </c>
      <c r="D112" s="91"/>
      <c r="E112" s="19"/>
      <c r="F112" s="19"/>
    </row>
    <row r="113" spans="1:6" ht="22.5" customHeight="1">
      <c r="A113" s="18">
        <v>6999</v>
      </c>
      <c r="B113" s="59" t="s">
        <v>113</v>
      </c>
      <c r="C113" s="74">
        <v>30000000</v>
      </c>
      <c r="D113" s="91"/>
      <c r="E113" s="12">
        <f>(D113/C113)</f>
        <v>0</v>
      </c>
      <c r="F113" s="19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124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D7:D8"/>
    <mergeCell ref="E7:F7"/>
    <mergeCell ref="A115:A116"/>
    <mergeCell ref="D116:F116"/>
    <mergeCell ref="D121:F121"/>
    <mergeCell ref="A7:A8"/>
    <mergeCell ref="B7:B8"/>
    <mergeCell ref="C7:C8"/>
    <mergeCell ref="C115:F115"/>
    <mergeCell ref="A1:F1"/>
    <mergeCell ref="A2:F2"/>
    <mergeCell ref="A3:F3"/>
    <mergeCell ref="A4:F4"/>
    <mergeCell ref="A5:F5"/>
    <mergeCell ref="A6:F6"/>
  </mergeCells>
  <printOptions/>
  <pageMargins left="0.69" right="0.33" top="0.53" bottom="0.34" header="0.36" footer="0.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04">
      <selection activeCell="A95" sqref="A95:B95"/>
    </sheetView>
  </sheetViews>
  <sheetFormatPr defaultColWidth="9.00390625" defaultRowHeight="15.75"/>
  <cols>
    <col min="1" max="1" width="6.75390625" style="7" customWidth="1"/>
    <col min="2" max="2" width="31.125" style="0" customWidth="1"/>
    <col min="3" max="3" width="15.625" style="26" customWidth="1"/>
    <col min="4" max="4" width="16.875" style="96" customWidth="1"/>
    <col min="5" max="5" width="10.50390625" style="30" customWidth="1"/>
    <col min="6" max="6" width="13.50390625" style="81" customWidth="1"/>
    <col min="7" max="7" width="10.875" style="38" bestFit="1" customWidth="1"/>
    <col min="8" max="8" width="13.50390625" style="38" customWidth="1"/>
    <col min="9" max="9" width="14.875" style="38" customWidth="1"/>
    <col min="10" max="10" width="15.375" style="0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115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9" s="36" customFormat="1" ht="23.25" customHeight="1">
      <c r="A7" s="112" t="s">
        <v>1</v>
      </c>
      <c r="B7" s="112" t="s">
        <v>2</v>
      </c>
      <c r="C7" s="115" t="s">
        <v>125</v>
      </c>
      <c r="D7" s="110" t="s">
        <v>118</v>
      </c>
      <c r="E7" s="112" t="s">
        <v>8</v>
      </c>
      <c r="F7" s="112"/>
      <c r="G7" s="39"/>
      <c r="H7" s="39"/>
      <c r="I7" s="39"/>
    </row>
    <row r="8" spans="1:9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</row>
    <row r="9" spans="1:10" ht="18.75" customHeight="1">
      <c r="A9" s="41" t="s">
        <v>0</v>
      </c>
      <c r="B9" s="42" t="s">
        <v>4</v>
      </c>
      <c r="C9" s="20">
        <f>C10+C11</f>
        <v>7620644000</v>
      </c>
      <c r="D9" s="82">
        <f>D11+D10</f>
        <v>1652866250</v>
      </c>
      <c r="E9" s="12">
        <f aca="true" t="shared" si="0" ref="E9:E14">D9/C9</f>
        <v>0.21689325075413574</v>
      </c>
      <c r="F9" s="19">
        <f>D9/H9</f>
        <v>1.1985007075765204</v>
      </c>
      <c r="H9" s="38">
        <f>H10+H11</f>
        <v>1379111618</v>
      </c>
      <c r="I9" s="38">
        <v>1603264550</v>
      </c>
      <c r="J9" s="38">
        <f>I9-D10</f>
        <v>0</v>
      </c>
    </row>
    <row r="10" spans="1:9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6808053000</v>
      </c>
      <c r="D10" s="83">
        <f>D12+D15+D17+D23+D26+D33+D36+D40+D45+D49+D55+D57+D68+D79+D31</f>
        <v>1603264550</v>
      </c>
      <c r="E10" s="12">
        <f t="shared" si="0"/>
        <v>0.23549530974567912</v>
      </c>
      <c r="F10" s="19">
        <f>D10/H10</f>
        <v>1.220445181354978</v>
      </c>
      <c r="G10" s="48"/>
      <c r="H10" s="48">
        <v>1313671908</v>
      </c>
      <c r="I10" s="48"/>
    </row>
    <row r="11" spans="1:8" ht="18.75" customHeight="1">
      <c r="A11" s="10">
        <v>1.2</v>
      </c>
      <c r="B11" s="11" t="s">
        <v>3</v>
      </c>
      <c r="C11" s="20">
        <f>C92</f>
        <v>812591000</v>
      </c>
      <c r="D11" s="82">
        <f>D92</f>
        <v>49601700</v>
      </c>
      <c r="E11" s="12">
        <f t="shared" si="0"/>
        <v>0.06104140951598037</v>
      </c>
      <c r="F11" s="19">
        <f>D11/H11</f>
        <v>0.7579755472632749</v>
      </c>
      <c r="H11" s="38">
        <v>65439710</v>
      </c>
    </row>
    <row r="12" spans="1:9" s="1" customFormat="1" ht="18.75" customHeight="1">
      <c r="A12" s="2">
        <v>6000</v>
      </c>
      <c r="B12" s="4" t="s">
        <v>18</v>
      </c>
      <c r="C12" s="27">
        <f>SUM(C13:C14)</f>
        <v>2812056000</v>
      </c>
      <c r="D12" s="84">
        <f>SUM(D13:D14)</f>
        <v>718770000</v>
      </c>
      <c r="E12" s="14">
        <f t="shared" si="0"/>
        <v>0.25560301786308665</v>
      </c>
      <c r="F12" s="77">
        <f>SUM(F13:F14)</f>
        <v>2.497688920858029</v>
      </c>
      <c r="G12" s="40"/>
      <c r="H12" s="84">
        <f>SUM(H13:H14)</f>
        <v>612418242</v>
      </c>
      <c r="I12" s="40"/>
    </row>
    <row r="13" spans="1:8" ht="18.75" customHeight="1">
      <c r="A13" s="18">
        <v>6001</v>
      </c>
      <c r="B13" s="5" t="s">
        <v>12</v>
      </c>
      <c r="C13" s="22">
        <v>2040012000</v>
      </c>
      <c r="D13" s="85">
        <v>518934000</v>
      </c>
      <c r="E13" s="12">
        <f t="shared" si="0"/>
        <v>0.25437791542402693</v>
      </c>
      <c r="F13" s="19">
        <f>D13/H13</f>
        <v>1.1071640705807655</v>
      </c>
      <c r="H13" s="38">
        <v>468705600</v>
      </c>
    </row>
    <row r="14" spans="1:8" ht="18.75" customHeight="1">
      <c r="A14" s="18">
        <v>6003</v>
      </c>
      <c r="B14" s="5" t="s">
        <v>13</v>
      </c>
      <c r="C14" s="22">
        <v>772044000</v>
      </c>
      <c r="D14" s="85">
        <v>199836000</v>
      </c>
      <c r="E14" s="12">
        <f t="shared" si="0"/>
        <v>0.25884016973125884</v>
      </c>
      <c r="F14" s="19">
        <f>D14/H14</f>
        <v>1.3905248502772638</v>
      </c>
      <c r="H14" s="38">
        <f>110970042+32742600</f>
        <v>143712642</v>
      </c>
    </row>
    <row r="15" spans="1:9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12976200</v>
      </c>
      <c r="E15" s="14"/>
      <c r="F15" s="77"/>
      <c r="G15" s="40"/>
      <c r="H15" s="86">
        <f>H16</f>
        <v>3500000</v>
      </c>
      <c r="I15" s="40"/>
    </row>
    <row r="16" spans="1:9" ht="21" customHeight="1">
      <c r="A16" s="18">
        <v>6051</v>
      </c>
      <c r="B16" s="5" t="s">
        <v>81</v>
      </c>
      <c r="C16" s="22">
        <f>42000000+9030000</f>
        <v>51030000</v>
      </c>
      <c r="D16" s="85">
        <v>12976200</v>
      </c>
      <c r="E16" s="12">
        <f>D16/C16</f>
        <v>0.2542857142857143</v>
      </c>
      <c r="F16" s="19">
        <f>D16/H16</f>
        <v>3.7074857142857143</v>
      </c>
      <c r="H16" s="38">
        <v>3500000</v>
      </c>
      <c r="I16" s="38">
        <v>733213000</v>
      </c>
    </row>
    <row r="17" spans="1:8" ht="21" customHeight="1">
      <c r="A17" s="2">
        <v>6100</v>
      </c>
      <c r="B17" s="4" t="s">
        <v>19</v>
      </c>
      <c r="C17" s="21">
        <f>SUM(C18:C22)</f>
        <v>1830746200</v>
      </c>
      <c r="D17" s="84">
        <f>SUM(D18:D22)</f>
        <v>468541268</v>
      </c>
      <c r="E17" s="14">
        <f>(D17/C17)</f>
        <v>0.25592912223442005</v>
      </c>
      <c r="F17" s="76">
        <f>SUM(F18:F21)</f>
        <v>4.321512236845089</v>
      </c>
      <c r="H17" s="84">
        <f>SUM(H18:H22)</f>
        <v>401962861</v>
      </c>
    </row>
    <row r="18" spans="1:8" ht="21" customHeight="1">
      <c r="A18" s="18">
        <v>6101</v>
      </c>
      <c r="B18" s="5" t="s">
        <v>14</v>
      </c>
      <c r="C18" s="22">
        <v>62400000</v>
      </c>
      <c r="D18" s="85">
        <v>15600000</v>
      </c>
      <c r="E18" s="12">
        <f>D18/C18</f>
        <v>0.25</v>
      </c>
      <c r="F18" s="19">
        <f>D18/H18</f>
        <v>1.1162388931546865</v>
      </c>
      <c r="H18" s="38">
        <v>13975503</v>
      </c>
    </row>
    <row r="19" spans="1:8" ht="21" customHeight="1">
      <c r="A19" s="18">
        <v>6102</v>
      </c>
      <c r="B19" s="5" t="s">
        <v>74</v>
      </c>
      <c r="C19" s="22">
        <v>84240000</v>
      </c>
      <c r="D19" s="85">
        <v>21060000</v>
      </c>
      <c r="E19" s="12">
        <f>D19/C19</f>
        <v>0.25</v>
      </c>
      <c r="F19" s="19">
        <f>D19/H19</f>
        <v>1.115702479338843</v>
      </c>
      <c r="H19" s="38">
        <v>18876000</v>
      </c>
    </row>
    <row r="20" spans="1:8" ht="21" customHeight="1">
      <c r="A20" s="18">
        <v>6112</v>
      </c>
      <c r="B20" s="5" t="s">
        <v>15</v>
      </c>
      <c r="C20" s="22">
        <v>1244677200</v>
      </c>
      <c r="D20" s="85">
        <v>317652660</v>
      </c>
      <c r="E20" s="12">
        <f>D20/C20</f>
        <v>0.25520886861268127</v>
      </c>
      <c r="F20" s="19">
        <f>D20/H20</f>
        <v>1.1584413877675368</v>
      </c>
      <c r="H20" s="38">
        <v>274206933</v>
      </c>
    </row>
    <row r="21" spans="1:8" ht="21" customHeight="1">
      <c r="A21" s="18">
        <v>6113</v>
      </c>
      <c r="B21" s="5" t="s">
        <v>16</v>
      </c>
      <c r="C21" s="22">
        <v>7800000</v>
      </c>
      <c r="D21" s="85">
        <v>1690000</v>
      </c>
      <c r="E21" s="12">
        <f>D21/C21</f>
        <v>0.21666666666666667</v>
      </c>
      <c r="F21" s="19">
        <f>D21/H21</f>
        <v>0.931129476584022</v>
      </c>
      <c r="H21" s="38">
        <v>1815000</v>
      </c>
    </row>
    <row r="22" spans="1:8" ht="19.5" customHeight="1">
      <c r="A22" s="18">
        <v>6115</v>
      </c>
      <c r="B22" s="5" t="s">
        <v>17</v>
      </c>
      <c r="C22" s="22">
        <v>431629000</v>
      </c>
      <c r="D22" s="85">
        <v>112538608</v>
      </c>
      <c r="E22" s="12">
        <f>D22/C22</f>
        <v>0.2607299509532492</v>
      </c>
      <c r="F22" s="19">
        <f>D22/H22</f>
        <v>1.2089301013514693</v>
      </c>
      <c r="H22" s="38">
        <f>92057779+1031646</f>
        <v>93089425</v>
      </c>
    </row>
    <row r="23" spans="1:8" ht="19.5" customHeight="1">
      <c r="A23" s="2">
        <v>6250</v>
      </c>
      <c r="B23" s="4" t="s">
        <v>20</v>
      </c>
      <c r="C23" s="21">
        <f>SUM(C24:C25)</f>
        <v>9944000</v>
      </c>
      <c r="D23" s="21">
        <f>SUM(D24:D25)</f>
        <v>0</v>
      </c>
      <c r="E23" s="28">
        <f>SUM(E24:E25)</f>
        <v>0</v>
      </c>
      <c r="F23" s="19"/>
      <c r="H23" s="21">
        <f>SUM(H24:H25)</f>
        <v>2922000</v>
      </c>
    </row>
    <row r="24" spans="1:6" ht="19.5" customHeight="1">
      <c r="A24" s="32">
        <v>6253</v>
      </c>
      <c r="B24" s="3" t="s">
        <v>21</v>
      </c>
      <c r="C24" s="22">
        <v>8000000</v>
      </c>
      <c r="D24" s="87"/>
      <c r="E24" s="12">
        <f>D24/C24</f>
        <v>0</v>
      </c>
      <c r="F24" s="19"/>
    </row>
    <row r="25" spans="1:8" ht="19.5" customHeight="1">
      <c r="A25" s="18">
        <v>6299</v>
      </c>
      <c r="B25" s="5" t="s">
        <v>22</v>
      </c>
      <c r="C25" s="22">
        <v>1944000</v>
      </c>
      <c r="D25" s="85"/>
      <c r="E25" s="12">
        <f>D25/C25</f>
        <v>0</v>
      </c>
      <c r="F25" s="19"/>
      <c r="H25" s="38">
        <v>2922000</v>
      </c>
    </row>
    <row r="26" spans="1:8" ht="19.5" customHeight="1">
      <c r="A26" s="2">
        <v>6300</v>
      </c>
      <c r="B26" s="4" t="s">
        <v>23</v>
      </c>
      <c r="C26" s="21">
        <f>SUM(C27:C30)</f>
        <v>767788520</v>
      </c>
      <c r="D26" s="84">
        <f>SUM(D27:D30)</f>
        <v>198054158</v>
      </c>
      <c r="E26" s="14">
        <f>(D26/C26)</f>
        <v>0.25795404963856455</v>
      </c>
      <c r="F26" s="77">
        <f>SUM(F27:F30)</f>
        <v>4.796774154569851</v>
      </c>
      <c r="H26" s="84">
        <f>SUM(H27:H30)</f>
        <v>170790872</v>
      </c>
    </row>
    <row r="27" spans="1:8" ht="19.5" customHeight="1">
      <c r="A27" s="18">
        <v>6301</v>
      </c>
      <c r="B27" s="5" t="s">
        <v>24</v>
      </c>
      <c r="C27" s="22">
        <v>578893252</v>
      </c>
      <c r="D27" s="85">
        <v>148311100</v>
      </c>
      <c r="E27" s="12">
        <f>D27/C27</f>
        <v>0.25619766595586435</v>
      </c>
      <c r="F27" s="19">
        <f>D27/H27</f>
        <v>1.144217929566784</v>
      </c>
      <c r="H27" s="38">
        <v>129617878</v>
      </c>
    </row>
    <row r="28" spans="1:8" ht="19.5" customHeight="1">
      <c r="A28" s="18">
        <v>6302</v>
      </c>
      <c r="B28" s="5" t="s">
        <v>25</v>
      </c>
      <c r="C28" s="22">
        <v>99179836</v>
      </c>
      <c r="D28" s="85">
        <v>25087799</v>
      </c>
      <c r="E28" s="12">
        <f>D28/C28</f>
        <v>0.25295261629591725</v>
      </c>
      <c r="F28" s="19">
        <f>D28/H28</f>
        <v>1.1613120654013536</v>
      </c>
      <c r="H28" s="38">
        <v>21602978</v>
      </c>
    </row>
    <row r="29" spans="1:8" ht="19.5" customHeight="1">
      <c r="A29" s="18">
        <v>6303</v>
      </c>
      <c r="B29" s="5" t="s">
        <v>26</v>
      </c>
      <c r="C29" s="22">
        <v>57487310</v>
      </c>
      <c r="D29" s="85">
        <v>16275975</v>
      </c>
      <c r="E29" s="12">
        <f>D29/C29</f>
        <v>0.2831229187798142</v>
      </c>
      <c r="F29" s="19">
        <f>D29/H29</f>
        <v>1.295772047584109</v>
      </c>
      <c r="H29" s="38">
        <v>12560832</v>
      </c>
    </row>
    <row r="30" spans="1:8" ht="19.5" customHeight="1">
      <c r="A30" s="18">
        <v>6304</v>
      </c>
      <c r="B30" s="5" t="s">
        <v>27</v>
      </c>
      <c r="C30" s="22">
        <v>32228122</v>
      </c>
      <c r="D30" s="85">
        <v>8379284</v>
      </c>
      <c r="E30" s="12">
        <f>D30/C30</f>
        <v>0.25999913988162265</v>
      </c>
      <c r="F30" s="19">
        <f>D30/H30</f>
        <v>1.1954721120176044</v>
      </c>
      <c r="H30" s="38">
        <v>7009184</v>
      </c>
    </row>
    <row r="31" spans="1:8" ht="19.5" customHeight="1">
      <c r="A31" s="67">
        <v>6400</v>
      </c>
      <c r="B31" s="68" t="s">
        <v>98</v>
      </c>
      <c r="C31" s="22"/>
      <c r="D31" s="97">
        <f>D32</f>
        <v>1500000</v>
      </c>
      <c r="E31" s="12"/>
      <c r="F31" s="19"/>
      <c r="H31" s="97">
        <f>H32</f>
        <v>0</v>
      </c>
    </row>
    <row r="32" spans="1:6" ht="33" customHeight="1">
      <c r="A32" s="66">
        <v>6404</v>
      </c>
      <c r="B32" s="69" t="s">
        <v>99</v>
      </c>
      <c r="C32" s="22"/>
      <c r="D32" s="85">
        <v>1500000</v>
      </c>
      <c r="E32" s="12"/>
      <c r="F32" s="19"/>
    </row>
    <row r="33" spans="1:8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16600155</v>
      </c>
      <c r="E33" s="14">
        <f aca="true" t="shared" si="1" ref="E33:E41">(D33/C33)</f>
        <v>0.13562218137254903</v>
      </c>
      <c r="F33" s="76">
        <f>SUM(F34:F35)</f>
        <v>1.2442091412091487</v>
      </c>
      <c r="H33" s="88">
        <f>SUM(H34:H35)</f>
        <v>13341933</v>
      </c>
    </row>
    <row r="34" spans="1:8" ht="19.5" customHeight="1">
      <c r="A34" s="18">
        <v>6501</v>
      </c>
      <c r="B34" s="5" t="s">
        <v>29</v>
      </c>
      <c r="C34" s="23">
        <v>120000000</v>
      </c>
      <c r="D34" s="85">
        <v>16600155</v>
      </c>
      <c r="E34" s="12">
        <f t="shared" si="1"/>
        <v>0.138334625</v>
      </c>
      <c r="F34" s="19">
        <f>D34/H34</f>
        <v>1.2442091412091487</v>
      </c>
      <c r="H34" s="38">
        <v>13341933</v>
      </c>
    </row>
    <row r="35" spans="1:6" ht="19.5" customHeight="1">
      <c r="A35" s="18">
        <v>6504</v>
      </c>
      <c r="B35" s="5" t="s">
        <v>30</v>
      </c>
      <c r="C35" s="23">
        <v>2400000</v>
      </c>
      <c r="D35" s="85"/>
      <c r="E35" s="12">
        <f t="shared" si="1"/>
        <v>0</v>
      </c>
      <c r="F35" s="19"/>
    </row>
    <row r="36" spans="1:8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19343000</v>
      </c>
      <c r="E36" s="14">
        <f t="shared" si="1"/>
        <v>0.08872935779816514</v>
      </c>
      <c r="F36" s="77">
        <v>0.1</v>
      </c>
      <c r="H36" s="88">
        <f>SUM(H37:H39)</f>
        <v>25167000</v>
      </c>
    </row>
    <row r="37" spans="1:8" ht="19.5" customHeight="1">
      <c r="A37" s="18">
        <v>6551</v>
      </c>
      <c r="B37" s="5" t="s">
        <v>32</v>
      </c>
      <c r="C37" s="23">
        <v>48000000</v>
      </c>
      <c r="D37" s="85">
        <v>6262000</v>
      </c>
      <c r="E37" s="12">
        <f t="shared" si="1"/>
        <v>0.13045833333333334</v>
      </c>
      <c r="F37" s="19">
        <f>D37/H37</f>
        <v>0.39047203342271</v>
      </c>
      <c r="H37" s="38">
        <v>16037000</v>
      </c>
    </row>
    <row r="38" spans="1:8" ht="19.5" customHeight="1">
      <c r="A38" s="18">
        <v>6552</v>
      </c>
      <c r="B38" s="5" t="s">
        <v>33</v>
      </c>
      <c r="C38" s="23">
        <v>36000000</v>
      </c>
      <c r="D38" s="87">
        <v>4650000</v>
      </c>
      <c r="E38" s="12">
        <f t="shared" si="1"/>
        <v>0.12916666666666668</v>
      </c>
      <c r="F38" s="19">
        <f>D38/H38</f>
        <v>0.9789473684210527</v>
      </c>
      <c r="H38" s="38">
        <v>4750000</v>
      </c>
    </row>
    <row r="39" spans="1:8" ht="19.5" customHeight="1">
      <c r="A39" s="18">
        <v>6559</v>
      </c>
      <c r="B39" s="5" t="s">
        <v>34</v>
      </c>
      <c r="C39" s="23">
        <v>134000000</v>
      </c>
      <c r="D39" s="87">
        <v>8431000</v>
      </c>
      <c r="E39" s="12">
        <f t="shared" si="1"/>
        <v>0.0629179104477612</v>
      </c>
      <c r="F39" s="19">
        <f>D39/H39</f>
        <v>1.9248858447488584</v>
      </c>
      <c r="H39" s="38">
        <v>4380000</v>
      </c>
    </row>
    <row r="40" spans="1:8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2316000</v>
      </c>
      <c r="E40" s="14">
        <f t="shared" si="1"/>
        <v>0.0993138936535163</v>
      </c>
      <c r="F40" s="77">
        <f>SUM(F41:F44)</f>
        <v>1</v>
      </c>
      <c r="H40" s="88">
        <f>SUM(H41:H44)</f>
        <v>2250000</v>
      </c>
    </row>
    <row r="41" spans="1:6" ht="19.5" customHeight="1">
      <c r="A41" s="18">
        <v>6601</v>
      </c>
      <c r="B41" s="5" t="s">
        <v>36</v>
      </c>
      <c r="C41" s="23">
        <v>4800000</v>
      </c>
      <c r="D41" s="85">
        <v>66000</v>
      </c>
      <c r="E41" s="12">
        <f t="shared" si="1"/>
        <v>0.01375</v>
      </c>
      <c r="F41" s="19"/>
    </row>
    <row r="42" spans="1:6" ht="19.5" customHeight="1">
      <c r="A42" s="18">
        <v>6612</v>
      </c>
      <c r="B42" s="5" t="s">
        <v>37</v>
      </c>
      <c r="C42" s="23">
        <v>1600000</v>
      </c>
      <c r="D42" s="85"/>
      <c r="E42" s="12"/>
      <c r="F42" s="19"/>
    </row>
    <row r="43" spans="1:6" ht="19.5" customHeight="1">
      <c r="A43" s="18">
        <v>6605</v>
      </c>
      <c r="B43" s="5" t="s">
        <v>38</v>
      </c>
      <c r="C43" s="23">
        <v>7920000</v>
      </c>
      <c r="D43" s="85"/>
      <c r="E43" s="12"/>
      <c r="F43" s="19"/>
    </row>
    <row r="44" spans="1:8" ht="19.5" customHeight="1">
      <c r="A44" s="18">
        <v>6618</v>
      </c>
      <c r="B44" s="5" t="s">
        <v>39</v>
      </c>
      <c r="C44" s="23">
        <v>9000000</v>
      </c>
      <c r="D44" s="85">
        <v>2250000</v>
      </c>
      <c r="E44" s="12">
        <f>(D44/C44)</f>
        <v>0.25</v>
      </c>
      <c r="F44" s="19">
        <f>D44/H44</f>
        <v>1</v>
      </c>
      <c r="H44" s="38">
        <v>2250000</v>
      </c>
    </row>
    <row r="45" spans="1:8" ht="19.5" customHeight="1">
      <c r="A45" s="2">
        <v>6650</v>
      </c>
      <c r="B45" s="4" t="s">
        <v>40</v>
      </c>
      <c r="C45" s="15">
        <f>SUM(C46:C48)</f>
        <v>4020000</v>
      </c>
      <c r="D45" s="88">
        <f>SUM(D46:D48)</f>
        <v>4100000</v>
      </c>
      <c r="E45" s="14">
        <f>(D45/C45)</f>
        <v>1.0199004975124377</v>
      </c>
      <c r="F45" s="77">
        <f>SUM(F46:F48)</f>
        <v>0.12779552715654952</v>
      </c>
      <c r="H45" s="88">
        <f>SUM(H46:H48)</f>
        <v>12520000</v>
      </c>
    </row>
    <row r="46" spans="1:6" ht="19.5" customHeight="1">
      <c r="A46" s="33">
        <v>6651</v>
      </c>
      <c r="B46" s="17" t="s">
        <v>41</v>
      </c>
      <c r="C46" s="23"/>
      <c r="D46" s="85"/>
      <c r="E46" s="12"/>
      <c r="F46" s="19"/>
    </row>
    <row r="47" spans="1:10" ht="19.5" customHeight="1">
      <c r="A47" s="18">
        <v>6657</v>
      </c>
      <c r="B47" s="5" t="s">
        <v>42</v>
      </c>
      <c r="C47" s="23"/>
      <c r="D47" s="85">
        <v>2500000</v>
      </c>
      <c r="E47" s="12"/>
      <c r="F47" s="19"/>
      <c r="I47" s="70">
        <v>6651</v>
      </c>
      <c r="J47" s="9" t="s">
        <v>103</v>
      </c>
    </row>
    <row r="48" spans="1:10" ht="19.5" customHeight="1">
      <c r="A48" s="18">
        <v>6699</v>
      </c>
      <c r="B48" s="5" t="s">
        <v>43</v>
      </c>
      <c r="C48" s="23">
        <v>4020000</v>
      </c>
      <c r="D48" s="85">
        <v>1600000</v>
      </c>
      <c r="E48" s="12">
        <f aca="true" t="shared" si="2" ref="E48:E53">(D48/C48)</f>
        <v>0.39800995024875624</v>
      </c>
      <c r="F48" s="19">
        <f>D48/H48</f>
        <v>0.12779552715654952</v>
      </c>
      <c r="H48" s="38">
        <v>12520000</v>
      </c>
      <c r="I48" s="70">
        <v>6657</v>
      </c>
      <c r="J48" s="71" t="s">
        <v>104</v>
      </c>
    </row>
    <row r="49" spans="1:10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18006000</v>
      </c>
      <c r="E49" s="14">
        <f t="shared" si="2"/>
        <v>0.21693975903614457</v>
      </c>
      <c r="F49" s="77">
        <f>SUM(F50:F54)</f>
        <v>9.240091199355799</v>
      </c>
      <c r="H49" s="88">
        <f>SUM(H50:H54)</f>
        <v>9813000</v>
      </c>
      <c r="I49" s="70">
        <v>6699</v>
      </c>
      <c r="J49" s="71" t="s">
        <v>105</v>
      </c>
    </row>
    <row r="50" spans="1:8" ht="19.5" customHeight="1">
      <c r="A50" s="18">
        <v>6701</v>
      </c>
      <c r="B50" s="5" t="s">
        <v>45</v>
      </c>
      <c r="C50" s="23">
        <v>20000000</v>
      </c>
      <c r="D50" s="85">
        <v>2361000</v>
      </c>
      <c r="E50" s="12">
        <f t="shared" si="2"/>
        <v>0.11805</v>
      </c>
      <c r="F50" s="19">
        <f>D50/H50</f>
        <v>2.9586466165413534</v>
      </c>
      <c r="H50" s="38">
        <v>798000</v>
      </c>
    </row>
    <row r="51" spans="1:8" ht="19.5" customHeight="1">
      <c r="A51" s="18">
        <v>6702</v>
      </c>
      <c r="B51" s="5" t="s">
        <v>46</v>
      </c>
      <c r="C51" s="23">
        <v>12000000</v>
      </c>
      <c r="D51" s="85">
        <v>5145000</v>
      </c>
      <c r="E51" s="12">
        <f t="shared" si="2"/>
        <v>0.42875</v>
      </c>
      <c r="F51" s="19">
        <f>D51/H51</f>
        <v>1.2814445828144458</v>
      </c>
      <c r="H51" s="38">
        <v>4015000</v>
      </c>
    </row>
    <row r="52" spans="1:8" ht="19.5" customHeight="1">
      <c r="A52" s="18">
        <v>6703</v>
      </c>
      <c r="B52" s="5" t="s">
        <v>47</v>
      </c>
      <c r="C52" s="23">
        <v>10000000</v>
      </c>
      <c r="D52" s="85">
        <v>1500000</v>
      </c>
      <c r="E52" s="12">
        <f t="shared" si="2"/>
        <v>0.15</v>
      </c>
      <c r="F52" s="19">
        <f>D52/H52</f>
        <v>3</v>
      </c>
      <c r="H52" s="38">
        <v>500000</v>
      </c>
    </row>
    <row r="53" spans="1:8" ht="19.5" customHeight="1">
      <c r="A53" s="18">
        <v>6704</v>
      </c>
      <c r="B53" s="5" t="s">
        <v>48</v>
      </c>
      <c r="C53" s="23">
        <v>36000000</v>
      </c>
      <c r="D53" s="85">
        <v>9000000</v>
      </c>
      <c r="E53" s="12">
        <f t="shared" si="2"/>
        <v>0.25</v>
      </c>
      <c r="F53" s="19">
        <f>D53/H53</f>
        <v>2</v>
      </c>
      <c r="H53" s="38">
        <v>4500000</v>
      </c>
    </row>
    <row r="54" spans="1:6" ht="19.5" customHeight="1">
      <c r="A54" s="18">
        <v>6749</v>
      </c>
      <c r="B54" s="5" t="s">
        <v>49</v>
      </c>
      <c r="C54" s="23">
        <v>5000000</v>
      </c>
      <c r="D54" s="85"/>
      <c r="E54" s="12"/>
      <c r="F54" s="19"/>
    </row>
    <row r="55" spans="1:8" ht="19.5" customHeight="1">
      <c r="A55" s="2">
        <v>6750</v>
      </c>
      <c r="B55" s="4" t="s">
        <v>78</v>
      </c>
      <c r="C55" s="24">
        <f>C56</f>
        <v>0</v>
      </c>
      <c r="D55" s="89">
        <f>D56</f>
        <v>0</v>
      </c>
      <c r="E55" s="14"/>
      <c r="F55" s="19"/>
      <c r="H55" s="89">
        <f>H56</f>
        <v>0</v>
      </c>
    </row>
    <row r="56" spans="1:6" ht="19.5" customHeight="1">
      <c r="A56" s="18">
        <v>6799</v>
      </c>
      <c r="B56" s="5" t="s">
        <v>79</v>
      </c>
      <c r="C56" s="23"/>
      <c r="D56" s="85"/>
      <c r="E56" s="12">
        <v>0</v>
      </c>
      <c r="F56" s="19"/>
    </row>
    <row r="57" spans="1:8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25376000</v>
      </c>
      <c r="E57" s="14">
        <f>(D57/C57)</f>
        <v>0.1646391919392195</v>
      </c>
      <c r="F57" s="77">
        <f>SUM(F58:F65)</f>
        <v>17.855555555555558</v>
      </c>
      <c r="H57" s="88">
        <f>SUM(H58:H65)</f>
        <v>9080000</v>
      </c>
    </row>
    <row r="58" spans="1:8" ht="19.5" customHeight="1">
      <c r="A58" s="18">
        <v>6906</v>
      </c>
      <c r="B58" s="5" t="s">
        <v>51</v>
      </c>
      <c r="C58" s="23"/>
      <c r="D58" s="87"/>
      <c r="E58" s="12"/>
      <c r="F58" s="19"/>
      <c r="H58" s="38">
        <v>5000000</v>
      </c>
    </row>
    <row r="59" spans="1:6" ht="19.5" customHeight="1">
      <c r="A59" s="33">
        <v>6907</v>
      </c>
      <c r="B59" s="31" t="s">
        <v>52</v>
      </c>
      <c r="C59" s="23">
        <v>10000000</v>
      </c>
      <c r="D59" s="85">
        <v>4460000</v>
      </c>
      <c r="E59" s="12">
        <f>(D59/C59)</f>
        <v>0.446</v>
      </c>
      <c r="F59" s="19"/>
    </row>
    <row r="60" spans="1:6" ht="19.5" customHeight="1">
      <c r="A60" s="33">
        <v>6908</v>
      </c>
      <c r="B60" s="31" t="s">
        <v>75</v>
      </c>
      <c r="C60" s="23">
        <v>22130980</v>
      </c>
      <c r="D60" s="85"/>
      <c r="E60" s="12"/>
      <c r="F60" s="19"/>
    </row>
    <row r="61" spans="1:8" ht="19.5" customHeight="1">
      <c r="A61" s="18">
        <v>6912</v>
      </c>
      <c r="B61" s="5" t="s">
        <v>53</v>
      </c>
      <c r="C61" s="23">
        <v>25000000</v>
      </c>
      <c r="D61" s="85">
        <v>18366000</v>
      </c>
      <c r="E61" s="12">
        <f>(D61/C61)</f>
        <v>0.73464</v>
      </c>
      <c r="F61" s="19">
        <f>D61/H61</f>
        <v>17.005555555555556</v>
      </c>
      <c r="H61" s="38">
        <v>1080000</v>
      </c>
    </row>
    <row r="62" spans="1:8" ht="19.5" customHeight="1">
      <c r="A62" s="18">
        <v>6913</v>
      </c>
      <c r="B62" s="5" t="s">
        <v>92</v>
      </c>
      <c r="C62" s="23">
        <v>20000000</v>
      </c>
      <c r="D62" s="85">
        <v>2550000</v>
      </c>
      <c r="E62" s="12">
        <f>(D62/C62)</f>
        <v>0.1275</v>
      </c>
      <c r="F62" s="19">
        <f>D62/H62</f>
        <v>0.85</v>
      </c>
      <c r="H62" s="38">
        <v>3000000</v>
      </c>
    </row>
    <row r="63" spans="1:6" ht="19.5" customHeight="1">
      <c r="A63" s="18">
        <v>6916</v>
      </c>
      <c r="B63" s="5" t="s">
        <v>76</v>
      </c>
      <c r="C63" s="23"/>
      <c r="D63" s="85"/>
      <c r="E63" s="12"/>
      <c r="F63" s="19"/>
    </row>
    <row r="64" spans="1:6" ht="19.5" customHeight="1">
      <c r="A64" s="18">
        <v>6921</v>
      </c>
      <c r="B64" s="5" t="s">
        <v>91</v>
      </c>
      <c r="C64" s="23">
        <v>20000000</v>
      </c>
      <c r="D64" s="85"/>
      <c r="E64" s="12"/>
      <c r="F64" s="19"/>
    </row>
    <row r="65" spans="1:6" ht="30.75" customHeight="1">
      <c r="A65" s="18">
        <v>6949</v>
      </c>
      <c r="B65" s="17" t="s">
        <v>54</v>
      </c>
      <c r="C65" s="23">
        <v>57000000</v>
      </c>
      <c r="D65" s="85"/>
      <c r="E65" s="12"/>
      <c r="F65" s="19"/>
    </row>
    <row r="66" spans="1:6" ht="30.75" customHeight="1">
      <c r="A66" s="2">
        <v>6950</v>
      </c>
      <c r="B66" s="101" t="s">
        <v>127</v>
      </c>
      <c r="C66" s="24">
        <f>C67</f>
        <v>70876000</v>
      </c>
      <c r="D66" s="85"/>
      <c r="E66" s="12"/>
      <c r="F66" s="19"/>
    </row>
    <row r="67" spans="1:6" ht="30.75" customHeight="1">
      <c r="A67" s="18">
        <v>6999</v>
      </c>
      <c r="B67" s="17" t="s">
        <v>128</v>
      </c>
      <c r="C67" s="23">
        <v>70876000</v>
      </c>
      <c r="D67" s="85"/>
      <c r="E67" s="12"/>
      <c r="F67" s="19"/>
    </row>
    <row r="68" spans="1:8" ht="21.75" customHeight="1">
      <c r="A68" s="2">
        <v>7000</v>
      </c>
      <c r="B68" s="4" t="s">
        <v>55</v>
      </c>
      <c r="C68" s="15">
        <f>SUM(C69:C78)</f>
        <v>471901300</v>
      </c>
      <c r="D68" s="88">
        <f>SUM(D69:D78)</f>
        <v>106525004</v>
      </c>
      <c r="E68" s="14">
        <f>(D68/C68)</f>
        <v>0.22573577144203671</v>
      </c>
      <c r="F68" s="77">
        <f>SUM(F70:F78)</f>
        <v>2.8500085197018103</v>
      </c>
      <c r="H68" s="88">
        <f>SUM(H69:H78)</f>
        <v>41128000</v>
      </c>
    </row>
    <row r="69" spans="1:8" ht="21.75" customHeight="1">
      <c r="A69" s="18">
        <v>7001</v>
      </c>
      <c r="B69" s="5" t="s">
        <v>106</v>
      </c>
      <c r="C69" s="23">
        <v>32523500</v>
      </c>
      <c r="D69" s="88">
        <v>4831000</v>
      </c>
      <c r="E69" s="14"/>
      <c r="F69" s="77"/>
      <c r="H69" s="38">
        <v>5446000</v>
      </c>
    </row>
    <row r="70" spans="1:6" ht="21.75" customHeight="1">
      <c r="A70" s="18">
        <v>7001</v>
      </c>
      <c r="B70" s="5" t="s">
        <v>88</v>
      </c>
      <c r="C70" s="23">
        <v>30000000</v>
      </c>
      <c r="D70" s="90"/>
      <c r="E70" s="12"/>
      <c r="F70" s="19"/>
    </row>
    <row r="71" spans="1:6" ht="21.75" customHeight="1">
      <c r="A71" s="18">
        <v>7001</v>
      </c>
      <c r="B71" s="5" t="s">
        <v>89</v>
      </c>
      <c r="C71" s="23">
        <v>19125000</v>
      </c>
      <c r="D71" s="91"/>
      <c r="E71" s="12"/>
      <c r="F71" s="19"/>
    </row>
    <row r="72" spans="1:6" ht="21.75" customHeight="1">
      <c r="A72" s="18">
        <v>7001</v>
      </c>
      <c r="B72" s="5" t="s">
        <v>90</v>
      </c>
      <c r="C72" s="23">
        <v>1840000</v>
      </c>
      <c r="D72" s="91"/>
      <c r="E72" s="12"/>
      <c r="F72" s="19"/>
    </row>
    <row r="73" spans="1:6" ht="21.75" customHeight="1">
      <c r="A73" s="18">
        <v>7001</v>
      </c>
      <c r="B73" s="5" t="s">
        <v>107</v>
      </c>
      <c r="C73" s="23">
        <v>4000000</v>
      </c>
      <c r="D73" s="91"/>
      <c r="E73" s="12"/>
      <c r="F73" s="19"/>
    </row>
    <row r="74" spans="1:6" ht="21.75" customHeight="1">
      <c r="A74" s="18">
        <v>7001</v>
      </c>
      <c r="B74" s="5" t="s">
        <v>77</v>
      </c>
      <c r="C74" s="23">
        <v>5000000</v>
      </c>
      <c r="D74" s="91"/>
      <c r="E74" s="12"/>
      <c r="F74" s="19"/>
    </row>
    <row r="75" spans="1:6" ht="21.75" customHeight="1">
      <c r="A75" s="18">
        <v>7004</v>
      </c>
      <c r="B75" s="5" t="s">
        <v>87</v>
      </c>
      <c r="C75" s="23">
        <v>1820000</v>
      </c>
      <c r="D75" s="91"/>
      <c r="E75" s="12"/>
      <c r="F75" s="19"/>
    </row>
    <row r="76" spans="1:6" ht="21.75" customHeight="1">
      <c r="A76" s="18">
        <v>7049</v>
      </c>
      <c r="B76" s="5" t="s">
        <v>86</v>
      </c>
      <c r="C76" s="23">
        <v>30000000</v>
      </c>
      <c r="D76" s="91"/>
      <c r="E76" s="12"/>
      <c r="F76" s="19"/>
    </row>
    <row r="77" spans="1:6" ht="21.75" customHeight="1">
      <c r="A77" s="18">
        <v>7049</v>
      </c>
      <c r="B77" s="5" t="s">
        <v>83</v>
      </c>
      <c r="C77" s="23">
        <v>70032800</v>
      </c>
      <c r="D77" s="91"/>
      <c r="E77" s="12"/>
      <c r="F77" s="19"/>
    </row>
    <row r="78" spans="1:8" ht="21.75" customHeight="1">
      <c r="A78" s="18">
        <v>7049</v>
      </c>
      <c r="B78" s="5" t="s">
        <v>108</v>
      </c>
      <c r="C78" s="23">
        <v>277560000</v>
      </c>
      <c r="D78" s="91">
        <v>101694004</v>
      </c>
      <c r="E78" s="12">
        <f>(D78/C78)</f>
        <v>0.3663856607580343</v>
      </c>
      <c r="F78" s="19">
        <f>D78/H78</f>
        <v>2.8500085197018103</v>
      </c>
      <c r="H78" s="38">
        <v>35682000</v>
      </c>
    </row>
    <row r="79" spans="1:8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11156765</v>
      </c>
      <c r="E79" s="14">
        <f>(D79/C79)</f>
        <v>0.05908051789875027</v>
      </c>
      <c r="F79" s="77">
        <f>SUM(F80:F84)</f>
        <v>0</v>
      </c>
      <c r="H79" s="88">
        <f>SUM(H80:H84)</f>
        <v>1278000</v>
      </c>
    </row>
    <row r="80" spans="1:8" ht="21.75" customHeight="1">
      <c r="A80" s="18">
        <v>7756</v>
      </c>
      <c r="B80" s="5" t="s">
        <v>85</v>
      </c>
      <c r="C80" s="23"/>
      <c r="D80" s="87"/>
      <c r="E80" s="12"/>
      <c r="F80" s="19"/>
      <c r="H80" s="38">
        <v>1278000</v>
      </c>
    </row>
    <row r="81" spans="1:6" ht="34.5" customHeight="1">
      <c r="A81" s="18">
        <v>7757</v>
      </c>
      <c r="B81" s="98" t="s">
        <v>117</v>
      </c>
      <c r="C81" s="23"/>
      <c r="D81" s="87">
        <v>11156765</v>
      </c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7"/>
      <c r="E82" s="12"/>
      <c r="F82" s="19"/>
    </row>
    <row r="83" spans="1:6" ht="21.75" customHeight="1">
      <c r="A83" s="18">
        <v>7799</v>
      </c>
      <c r="B83" s="5" t="s">
        <v>83</v>
      </c>
      <c r="C83" s="23"/>
      <c r="D83" s="85"/>
      <c r="E83" s="12"/>
      <c r="F83" s="19"/>
    </row>
    <row r="84" spans="1:6" ht="19.5" customHeight="1">
      <c r="A84" s="18">
        <v>7799</v>
      </c>
      <c r="B84" s="5" t="s">
        <v>56</v>
      </c>
      <c r="C84" s="23">
        <v>138840000</v>
      </c>
      <c r="D84" s="85"/>
      <c r="E84" s="12"/>
      <c r="F84" s="19"/>
    </row>
    <row r="85" spans="1:6" ht="36.75" customHeight="1" hidden="1">
      <c r="A85" s="64">
        <v>7950</v>
      </c>
      <c r="B85" s="65" t="s">
        <v>94</v>
      </c>
      <c r="C85" s="23"/>
      <c r="D85" s="85"/>
      <c r="E85" s="12"/>
      <c r="F85" s="19"/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6.25" customHeight="1" hidden="1">
      <c r="A87" s="62">
        <v>7952</v>
      </c>
      <c r="B87" s="63" t="s">
        <v>96</v>
      </c>
      <c r="C87" s="23"/>
      <c r="D87" s="85"/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6" ht="26.25" customHeight="1">
      <c r="A89" s="2">
        <v>9050</v>
      </c>
      <c r="B89" s="16" t="s">
        <v>80</v>
      </c>
      <c r="C89" s="15">
        <f>C90+C91</f>
        <v>0</v>
      </c>
      <c r="D89" s="88"/>
      <c r="E89" s="14"/>
      <c r="F89" s="19"/>
    </row>
    <row r="90" spans="1:6" ht="26.25" customHeight="1">
      <c r="A90" s="18">
        <v>9003</v>
      </c>
      <c r="B90" s="17" t="s">
        <v>57</v>
      </c>
      <c r="C90" s="23"/>
      <c r="D90" s="85"/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91"/>
      <c r="E91" s="19"/>
      <c r="F91" s="19"/>
    </row>
    <row r="92" spans="1:9" s="54" customFormat="1" ht="31.5">
      <c r="A92" s="50">
        <v>1.2</v>
      </c>
      <c r="B92" s="51" t="s">
        <v>3</v>
      </c>
      <c r="C92" s="52">
        <f>C93+C96+C98+C100+C102+C105+C111</f>
        <v>812591000</v>
      </c>
      <c r="D92" s="92">
        <f>D93+D96+D98+D102+D105+D111</f>
        <v>49601700</v>
      </c>
      <c r="E92" s="43">
        <f aca="true" t="shared" si="3" ref="E92:E98">(D92/C92)</f>
        <v>0.06104140951598037</v>
      </c>
      <c r="F92" s="78">
        <f>D92/G92</f>
        <v>0.7579755472632749</v>
      </c>
      <c r="G92" s="53">
        <v>65439710</v>
      </c>
      <c r="H92" s="53"/>
      <c r="I92" s="53"/>
    </row>
    <row r="93" spans="1:6" ht="21.75" customHeight="1">
      <c r="A93" s="34" t="s">
        <v>59</v>
      </c>
      <c r="B93" s="4" t="s">
        <v>60</v>
      </c>
      <c r="C93" s="15">
        <f>C94</f>
        <v>472032800</v>
      </c>
      <c r="D93" s="88">
        <f>D94</f>
        <v>0</v>
      </c>
      <c r="E93" s="14">
        <f t="shared" si="3"/>
        <v>0</v>
      </c>
      <c r="F93" s="77">
        <v>0</v>
      </c>
    </row>
    <row r="94" spans="1:8" ht="21.75" customHeight="1">
      <c r="A94" s="18">
        <v>6105</v>
      </c>
      <c r="B94" s="5" t="s">
        <v>61</v>
      </c>
      <c r="C94" s="23">
        <v>472032800</v>
      </c>
      <c r="D94" s="85"/>
      <c r="E94" s="12"/>
      <c r="F94" s="19"/>
      <c r="H94" s="38">
        <v>65439710</v>
      </c>
    </row>
    <row r="95" spans="1:6" ht="21.75" customHeight="1">
      <c r="A95" s="18">
        <v>6149</v>
      </c>
      <c r="B95" s="5" t="s">
        <v>66</v>
      </c>
      <c r="C95" s="23"/>
      <c r="D95" s="85"/>
      <c r="E95" s="12"/>
      <c r="F95" s="19"/>
    </row>
    <row r="96" spans="1:6" ht="21.7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20501700</v>
      </c>
      <c r="E96" s="14">
        <f t="shared" si="3"/>
        <v>0.2289204115312724</v>
      </c>
      <c r="F96" s="19">
        <f>F97</f>
        <v>1.0796783983746132</v>
      </c>
    </row>
    <row r="97" spans="1:8" ht="21.75" customHeight="1">
      <c r="A97" s="18">
        <v>6449</v>
      </c>
      <c r="B97" s="9" t="s">
        <v>109</v>
      </c>
      <c r="C97" s="23">
        <v>89558200</v>
      </c>
      <c r="D97" s="85">
        <v>20501700</v>
      </c>
      <c r="E97" s="12">
        <f t="shared" si="3"/>
        <v>0.2289204115312724</v>
      </c>
      <c r="F97" s="19">
        <f>D97/H97</f>
        <v>1.0796783983746132</v>
      </c>
      <c r="H97" s="38">
        <v>18988710</v>
      </c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0</v>
      </c>
      <c r="E98" s="14">
        <f t="shared" si="3"/>
        <v>0</v>
      </c>
      <c r="F98" s="77">
        <v>0.1</v>
      </c>
    </row>
    <row r="99" spans="1:6" ht="21.75" customHeight="1">
      <c r="A99" s="18">
        <v>6758</v>
      </c>
      <c r="B99" s="5" t="s">
        <v>63</v>
      </c>
      <c r="C99" s="23">
        <v>15000000</v>
      </c>
      <c r="D99" s="85"/>
      <c r="E99" s="12"/>
      <c r="F99" s="19"/>
    </row>
    <row r="100" spans="1:6" ht="21.75" customHeight="1">
      <c r="A100" s="2">
        <v>6900</v>
      </c>
      <c r="B100" s="4" t="s">
        <v>50</v>
      </c>
      <c r="C100" s="15">
        <f>C101</f>
        <v>3000000</v>
      </c>
      <c r="D100" s="93"/>
      <c r="E100" s="60"/>
      <c r="F100" s="61"/>
    </row>
    <row r="101" spans="1:6" ht="28.5" customHeight="1">
      <c r="A101" s="18">
        <v>6949</v>
      </c>
      <c r="B101" s="17" t="s">
        <v>54</v>
      </c>
      <c r="C101" s="23">
        <v>3000000</v>
      </c>
      <c r="D101" s="85"/>
      <c r="E101" s="12"/>
      <c r="F101" s="19"/>
    </row>
    <row r="102" spans="1:6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0</v>
      </c>
      <c r="E102" s="14">
        <f>(D102/C102)</f>
        <v>0</v>
      </c>
      <c r="F102" s="77">
        <f>F103+F104</f>
        <v>0</v>
      </c>
    </row>
    <row r="103" spans="1:8" ht="21.75" customHeight="1">
      <c r="A103" s="18">
        <v>7004</v>
      </c>
      <c r="B103" s="5" t="s">
        <v>65</v>
      </c>
      <c r="C103" s="23">
        <v>1800000</v>
      </c>
      <c r="D103" s="85"/>
      <c r="E103" s="12"/>
      <c r="F103" s="19"/>
      <c r="H103" s="38">
        <v>1820000</v>
      </c>
    </row>
    <row r="104" spans="1:6" ht="21.75" customHeight="1">
      <c r="A104" s="18">
        <v>7049</v>
      </c>
      <c r="B104" s="5" t="s">
        <v>66</v>
      </c>
      <c r="C104" s="23"/>
      <c r="D104" s="91"/>
      <c r="E104" s="12"/>
      <c r="F104" s="19"/>
    </row>
    <row r="105" spans="1:6" ht="21.75" customHeight="1">
      <c r="A105" s="2">
        <v>7750</v>
      </c>
      <c r="B105" s="4" t="s">
        <v>49</v>
      </c>
      <c r="C105" s="15">
        <f>SUM(C106:C110)</f>
        <v>115200000</v>
      </c>
      <c r="D105" s="88">
        <f>SUM(D106:D109)</f>
        <v>29100000</v>
      </c>
      <c r="E105" s="77">
        <f>SUM(E106:E109)</f>
        <v>3.2333333333333334</v>
      </c>
      <c r="F105" s="77">
        <f>SUM(F106:F109)</f>
        <v>0</v>
      </c>
    </row>
    <row r="106" spans="1:6" ht="22.5" customHeight="1">
      <c r="A106" s="18">
        <v>7799</v>
      </c>
      <c r="B106" s="5" t="s">
        <v>67</v>
      </c>
      <c r="C106" s="23">
        <v>81000000</v>
      </c>
      <c r="D106" s="91"/>
      <c r="E106" s="12"/>
      <c r="F106" s="19"/>
    </row>
    <row r="107" spans="1:6" ht="22.5" customHeight="1">
      <c r="A107" s="18">
        <v>7799</v>
      </c>
      <c r="B107" s="5" t="s">
        <v>110</v>
      </c>
      <c r="C107" s="23">
        <v>10800000</v>
      </c>
      <c r="D107" s="91"/>
      <c r="E107" s="12"/>
      <c r="F107" s="19"/>
    </row>
    <row r="108" spans="1:6" ht="22.5" customHeight="1">
      <c r="A108" s="55">
        <v>7799</v>
      </c>
      <c r="B108" s="56" t="s">
        <v>68</v>
      </c>
      <c r="C108" s="57">
        <v>10800000</v>
      </c>
      <c r="D108" s="94"/>
      <c r="E108" s="12"/>
      <c r="F108" s="79"/>
    </row>
    <row r="109" spans="1:6" ht="22.5" customHeight="1">
      <c r="A109" s="18">
        <v>7799</v>
      </c>
      <c r="B109" s="5" t="s">
        <v>69</v>
      </c>
      <c r="C109" s="23">
        <v>9000000</v>
      </c>
      <c r="D109" s="91">
        <v>29100000</v>
      </c>
      <c r="E109" s="19">
        <f>D109/C109</f>
        <v>3.2333333333333334</v>
      </c>
      <c r="F109" s="19"/>
    </row>
    <row r="110" spans="1:6" ht="22.5" customHeight="1">
      <c r="A110" s="18">
        <v>7799</v>
      </c>
      <c r="B110" s="5" t="s">
        <v>111</v>
      </c>
      <c r="C110" s="23">
        <v>3600000</v>
      </c>
      <c r="D110" s="91"/>
      <c r="E110" s="12"/>
      <c r="F110" s="19"/>
    </row>
    <row r="111" spans="1:6" ht="22.5" customHeight="1">
      <c r="A111" s="2">
        <v>9050</v>
      </c>
      <c r="B111" s="16" t="s">
        <v>80</v>
      </c>
      <c r="C111" s="15">
        <f>C112+C113</f>
        <v>116000000</v>
      </c>
      <c r="D111" s="88"/>
      <c r="E111" s="61"/>
      <c r="F111" s="61"/>
    </row>
    <row r="112" spans="1:6" ht="22.5" customHeight="1">
      <c r="A112" s="18">
        <v>6956</v>
      </c>
      <c r="B112" s="72" t="s">
        <v>112</v>
      </c>
      <c r="C112" s="73">
        <v>86000000</v>
      </c>
      <c r="D112" s="91"/>
      <c r="E112" s="19"/>
      <c r="F112" s="19"/>
    </row>
    <row r="113" spans="1:6" ht="22.5" customHeight="1">
      <c r="A113" s="18">
        <v>6999</v>
      </c>
      <c r="B113" s="59" t="s">
        <v>113</v>
      </c>
      <c r="C113" s="74">
        <v>30000000</v>
      </c>
      <c r="D113" s="91"/>
      <c r="E113" s="12"/>
      <c r="F113" s="19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116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D121:F121"/>
    <mergeCell ref="B7:B8"/>
    <mergeCell ref="C7:C8"/>
    <mergeCell ref="D7:D8"/>
    <mergeCell ref="E7:F7"/>
    <mergeCell ref="A115:A116"/>
    <mergeCell ref="D116:F116"/>
    <mergeCell ref="A7:A8"/>
    <mergeCell ref="C115:F115"/>
    <mergeCell ref="A1:F1"/>
    <mergeCell ref="A2:F2"/>
    <mergeCell ref="A3:F3"/>
    <mergeCell ref="A4:F4"/>
    <mergeCell ref="A5:F5"/>
    <mergeCell ref="A6:F6"/>
  </mergeCells>
  <printOptions/>
  <pageMargins left="0.7086614173228347" right="0.3937007874015748" top="0.4724409448818898" bottom="0.41" header="0.16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01">
      <selection activeCell="A95" sqref="A95:B95"/>
    </sheetView>
  </sheetViews>
  <sheetFormatPr defaultColWidth="9.00390625" defaultRowHeight="15.75"/>
  <cols>
    <col min="1" max="1" width="6.75390625" style="7" customWidth="1"/>
    <col min="2" max="2" width="31.125" style="0" customWidth="1"/>
    <col min="3" max="3" width="15.625" style="26" customWidth="1"/>
    <col min="4" max="4" width="16.875" style="96" customWidth="1"/>
    <col min="5" max="5" width="10.50390625" style="30" customWidth="1"/>
    <col min="6" max="6" width="13.50390625" style="81" customWidth="1"/>
    <col min="7" max="7" width="10.875" style="38" bestFit="1" customWidth="1"/>
    <col min="8" max="8" width="13.50390625" style="38" customWidth="1"/>
    <col min="9" max="9" width="14.875" style="38" customWidth="1"/>
    <col min="10" max="10" width="15.375" style="0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129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9" s="36" customFormat="1" ht="23.25" customHeight="1">
      <c r="A7" s="112" t="s">
        <v>1</v>
      </c>
      <c r="B7" s="112" t="s">
        <v>2</v>
      </c>
      <c r="C7" s="115" t="s">
        <v>125</v>
      </c>
      <c r="D7" s="110" t="s">
        <v>118</v>
      </c>
      <c r="E7" s="112" t="s">
        <v>8</v>
      </c>
      <c r="F7" s="112"/>
      <c r="G7" s="39"/>
      <c r="H7" s="39"/>
      <c r="I7" s="39"/>
    </row>
    <row r="8" spans="1:9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</row>
    <row r="9" spans="1:10" ht="18.75" customHeight="1">
      <c r="A9" s="41" t="s">
        <v>0</v>
      </c>
      <c r="B9" s="42" t="s">
        <v>4</v>
      </c>
      <c r="C9" s="20">
        <f>C10+C11</f>
        <v>7620644000</v>
      </c>
      <c r="D9" s="82">
        <f>D11+D10</f>
        <v>3464220967</v>
      </c>
      <c r="E9" s="12">
        <f>D9/C9</f>
        <v>0.45458375525742967</v>
      </c>
      <c r="F9" s="77">
        <f>D9/H9</f>
        <v>1.215931986044013</v>
      </c>
      <c r="H9" s="82">
        <f>H11+H10</f>
        <v>2849025280</v>
      </c>
      <c r="J9" s="38">
        <f>I9-D10</f>
        <v>-3135155653</v>
      </c>
    </row>
    <row r="10" spans="1:9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6808053000</v>
      </c>
      <c r="D10" s="83">
        <f>D12+D15+D17+D23+D26+D33+D36+D40+D45+D49+D55+D57+D68+D79+D31</f>
        <v>3135155653</v>
      </c>
      <c r="E10" s="12"/>
      <c r="F10" s="77">
        <f>D10/H10</f>
        <v>1.2375986077112415</v>
      </c>
      <c r="G10" s="48"/>
      <c r="H10" s="83">
        <f>H12+H15+H17+H23+H26+H33+H36+H40+H45+H49+H55+H57+H68+H79+H31</f>
        <v>2533257256</v>
      </c>
      <c r="I10" s="48"/>
    </row>
    <row r="11" spans="1:8" ht="18.75" customHeight="1">
      <c r="A11" s="10">
        <v>1.2</v>
      </c>
      <c r="B11" s="11" t="s">
        <v>3</v>
      </c>
      <c r="C11" s="20">
        <f>C92</f>
        <v>812591000</v>
      </c>
      <c r="D11" s="82">
        <f>D92</f>
        <v>329065314</v>
      </c>
      <c r="E11" s="12"/>
      <c r="F11" s="77">
        <f>D11/H11</f>
        <v>1.0421109453438515</v>
      </c>
      <c r="H11" s="82">
        <f>H92</f>
        <v>315768024</v>
      </c>
    </row>
    <row r="12" spans="1:9" s="1" customFormat="1" ht="18.75" customHeight="1">
      <c r="A12" s="2">
        <v>6000</v>
      </c>
      <c r="B12" s="4" t="s">
        <v>18</v>
      </c>
      <c r="C12" s="27">
        <f>SUM(C13:C14)</f>
        <v>2812056000</v>
      </c>
      <c r="D12" s="84">
        <f>SUM(D13:D14)</f>
        <v>1451983000</v>
      </c>
      <c r="E12" s="14">
        <f>D12/C12</f>
        <v>0.5163421354340028</v>
      </c>
      <c r="F12" s="77">
        <f>D12/H12</f>
        <v>1.2121945943170438</v>
      </c>
      <c r="G12" s="40"/>
      <c r="H12" s="84">
        <v>1197813459</v>
      </c>
      <c r="I12" s="40"/>
    </row>
    <row r="13" spans="1:6" ht="18.75" customHeight="1">
      <c r="A13" s="18">
        <v>6001</v>
      </c>
      <c r="B13" s="5" t="s">
        <v>12</v>
      </c>
      <c r="C13" s="22">
        <v>2040012000</v>
      </c>
      <c r="D13" s="85">
        <f>'Q2'!D13+'Q1'!D13</f>
        <v>1043822000</v>
      </c>
      <c r="E13" s="12"/>
      <c r="F13" s="19"/>
    </row>
    <row r="14" spans="1:6" ht="18.75" customHeight="1">
      <c r="A14" s="18">
        <v>6003</v>
      </c>
      <c r="B14" s="5" t="s">
        <v>13</v>
      </c>
      <c r="C14" s="22">
        <v>772044000</v>
      </c>
      <c r="D14" s="85">
        <f>'Q2'!D14+'Q1'!D14</f>
        <v>408161000</v>
      </c>
      <c r="E14" s="12"/>
      <c r="F14" s="19"/>
    </row>
    <row r="15" spans="1:9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25733700</v>
      </c>
      <c r="E15" s="14"/>
      <c r="F15" s="77"/>
      <c r="G15" s="40"/>
      <c r="H15" s="86">
        <v>14000000</v>
      </c>
      <c r="I15" s="40"/>
    </row>
    <row r="16" spans="1:6" ht="21" customHeight="1">
      <c r="A16" s="18">
        <v>6051</v>
      </c>
      <c r="B16" s="5" t="s">
        <v>81</v>
      </c>
      <c r="C16" s="22">
        <f>42000000+9030000</f>
        <v>51030000</v>
      </c>
      <c r="D16" s="85">
        <f>'Q2'!D16+'Q1'!D16</f>
        <v>25733700</v>
      </c>
      <c r="E16" s="12"/>
      <c r="F16" s="19"/>
    </row>
    <row r="17" spans="1:8" ht="21" customHeight="1">
      <c r="A17" s="2">
        <v>6100</v>
      </c>
      <c r="B17" s="4" t="s">
        <v>19</v>
      </c>
      <c r="C17" s="21">
        <f>SUM(C18:C22)</f>
        <v>1830746200</v>
      </c>
      <c r="D17" s="84">
        <f>SUM(D18:D22)</f>
        <v>942899869</v>
      </c>
      <c r="E17" s="14">
        <f>(D17/C17)</f>
        <v>0.5150358192741299</v>
      </c>
      <c r="F17" s="77">
        <f>D17/H17</f>
        <v>1.1810988189856944</v>
      </c>
      <c r="H17" s="84">
        <v>798324284</v>
      </c>
    </row>
    <row r="18" spans="1:6" ht="21" customHeight="1">
      <c r="A18" s="18">
        <v>6101</v>
      </c>
      <c r="B18" s="5" t="s">
        <v>14</v>
      </c>
      <c r="C18" s="22">
        <v>62400000</v>
      </c>
      <c r="D18" s="85">
        <f>'Q2'!D18+'Q1'!D18</f>
        <v>31200000</v>
      </c>
      <c r="E18" s="12"/>
      <c r="F18" s="19"/>
    </row>
    <row r="19" spans="1:6" ht="21" customHeight="1">
      <c r="A19" s="18">
        <v>6102</v>
      </c>
      <c r="B19" s="5" t="s">
        <v>74</v>
      </c>
      <c r="C19" s="22">
        <v>84240000</v>
      </c>
      <c r="D19" s="85">
        <f>'Q2'!D19+'Q1'!D19</f>
        <v>42120000</v>
      </c>
      <c r="E19" s="12"/>
      <c r="F19" s="19"/>
    </row>
    <row r="20" spans="1:6" ht="21" customHeight="1">
      <c r="A20" s="18">
        <v>6112</v>
      </c>
      <c r="B20" s="5" t="s">
        <v>15</v>
      </c>
      <c r="C20" s="22">
        <v>1244677200</v>
      </c>
      <c r="D20" s="85">
        <f>'Q2'!D20+'Q1'!D20</f>
        <v>639166710</v>
      </c>
      <c r="E20" s="12"/>
      <c r="F20" s="19"/>
    </row>
    <row r="21" spans="1:6" ht="21" customHeight="1">
      <c r="A21" s="18">
        <v>6113</v>
      </c>
      <c r="B21" s="5" t="s">
        <v>16</v>
      </c>
      <c r="C21" s="22">
        <v>7800000</v>
      </c>
      <c r="D21" s="85">
        <f>'Q2'!D21+'Q1'!D21</f>
        <v>3640000</v>
      </c>
      <c r="E21" s="12"/>
      <c r="F21" s="19"/>
    </row>
    <row r="22" spans="1:6" ht="19.5" customHeight="1">
      <c r="A22" s="18">
        <v>6115</v>
      </c>
      <c r="B22" s="5" t="s">
        <v>17</v>
      </c>
      <c r="C22" s="22">
        <v>431629000</v>
      </c>
      <c r="D22" s="85">
        <f>'Q2'!D22+'Q1'!D22</f>
        <v>226773159</v>
      </c>
      <c r="E22" s="12"/>
      <c r="F22" s="19"/>
    </row>
    <row r="23" spans="1:8" ht="19.5" customHeight="1">
      <c r="A23" s="2">
        <v>6250</v>
      </c>
      <c r="B23" s="4" t="s">
        <v>20</v>
      </c>
      <c r="C23" s="21">
        <f>SUM(C24:C25)</f>
        <v>9944000</v>
      </c>
      <c r="D23" s="21">
        <f>SUM(D24:D25)</f>
        <v>1944000</v>
      </c>
      <c r="E23" s="28">
        <f>SUM(E24:E25)</f>
        <v>0</v>
      </c>
      <c r="F23" s="77">
        <f>D23/H23</f>
        <v>0.6652977412731006</v>
      </c>
      <c r="H23" s="21">
        <v>2922000</v>
      </c>
    </row>
    <row r="24" spans="1:6" ht="19.5" customHeight="1">
      <c r="A24" s="32">
        <v>6253</v>
      </c>
      <c r="B24" s="3" t="s">
        <v>21</v>
      </c>
      <c r="C24" s="22">
        <v>8000000</v>
      </c>
      <c r="D24" s="85">
        <f>'Q2'!D24+'Q1'!D24</f>
        <v>0</v>
      </c>
      <c r="E24" s="12"/>
      <c r="F24" s="19"/>
    </row>
    <row r="25" spans="1:6" ht="19.5" customHeight="1">
      <c r="A25" s="18">
        <v>6299</v>
      </c>
      <c r="B25" s="5" t="s">
        <v>22</v>
      </c>
      <c r="C25" s="22">
        <v>1944000</v>
      </c>
      <c r="D25" s="85">
        <f>'Q2'!D25+'Q1'!D25</f>
        <v>1944000</v>
      </c>
      <c r="E25" s="12"/>
      <c r="F25" s="19"/>
    </row>
    <row r="26" spans="1:8" ht="19.5" customHeight="1">
      <c r="A26" s="2">
        <v>6300</v>
      </c>
      <c r="B26" s="4" t="s">
        <v>23</v>
      </c>
      <c r="C26" s="21">
        <f>SUM(C27:C30)</f>
        <v>767788520</v>
      </c>
      <c r="D26" s="84">
        <f>SUM(D27:D30)</f>
        <v>432972841</v>
      </c>
      <c r="E26" s="14">
        <f>(D26/C26)</f>
        <v>0.5639220041998023</v>
      </c>
      <c r="F26" s="77">
        <f>D26/H26</f>
        <v>1.5058837787206005</v>
      </c>
      <c r="H26" s="84">
        <v>287520755</v>
      </c>
    </row>
    <row r="27" spans="1:6" ht="19.5" customHeight="1">
      <c r="A27" s="18">
        <v>6301</v>
      </c>
      <c r="B27" s="5" t="s">
        <v>24</v>
      </c>
      <c r="C27" s="22">
        <v>578893252</v>
      </c>
      <c r="D27" s="85">
        <f>'Q2'!D27+'Q1'!D27</f>
        <v>326494333</v>
      </c>
      <c r="E27" s="12"/>
      <c r="F27" s="19"/>
    </row>
    <row r="28" spans="1:6" ht="19.5" customHeight="1">
      <c r="A28" s="18">
        <v>6302</v>
      </c>
      <c r="B28" s="5" t="s">
        <v>25</v>
      </c>
      <c r="C28" s="22">
        <v>99179836</v>
      </c>
      <c r="D28" s="85">
        <f>'Q2'!D28+'Q1'!D28</f>
        <v>55120218</v>
      </c>
      <c r="E28" s="12"/>
      <c r="F28" s="19"/>
    </row>
    <row r="29" spans="1:6" ht="19.5" customHeight="1">
      <c r="A29" s="18">
        <v>6303</v>
      </c>
      <c r="B29" s="5" t="s">
        <v>26</v>
      </c>
      <c r="C29" s="22">
        <v>57487310</v>
      </c>
      <c r="D29" s="85">
        <f>'Q2'!D29+'Q1'!D29</f>
        <v>32789251</v>
      </c>
      <c r="E29" s="12"/>
      <c r="F29" s="19"/>
    </row>
    <row r="30" spans="1:6" ht="19.5" customHeight="1">
      <c r="A30" s="18">
        <v>6304</v>
      </c>
      <c r="B30" s="5" t="s">
        <v>27</v>
      </c>
      <c r="C30" s="22">
        <v>32228122</v>
      </c>
      <c r="D30" s="85">
        <f>'Q2'!D30+'Q1'!D30</f>
        <v>18569039</v>
      </c>
      <c r="E30" s="12"/>
      <c r="F30" s="19"/>
    </row>
    <row r="31" spans="1:8" ht="19.5" customHeight="1">
      <c r="A31" s="67">
        <v>6400</v>
      </c>
      <c r="B31" s="68" t="s">
        <v>98</v>
      </c>
      <c r="C31" s="22"/>
      <c r="D31" s="97">
        <f>D32</f>
        <v>4500000</v>
      </c>
      <c r="E31" s="14"/>
      <c r="F31" s="77"/>
      <c r="H31" s="97"/>
    </row>
    <row r="32" spans="1:6" ht="33" customHeight="1">
      <c r="A32" s="66">
        <v>6404</v>
      </c>
      <c r="B32" s="69" t="s">
        <v>99</v>
      </c>
      <c r="C32" s="22"/>
      <c r="D32" s="85">
        <f>'Q2'!D32+'Q1'!D32</f>
        <v>4500000</v>
      </c>
      <c r="E32" s="12"/>
      <c r="F32" s="19"/>
    </row>
    <row r="33" spans="1:8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31828455</v>
      </c>
      <c r="E33" s="14">
        <f>(D33/C33)</f>
        <v>0.26003639705882353</v>
      </c>
      <c r="F33" s="77">
        <f>D33/H33</f>
        <v>1.2414020544153643</v>
      </c>
      <c r="H33" s="88">
        <v>25639119</v>
      </c>
    </row>
    <row r="34" spans="1:6" ht="19.5" customHeight="1">
      <c r="A34" s="18">
        <v>6501</v>
      </c>
      <c r="B34" s="5" t="s">
        <v>29</v>
      </c>
      <c r="C34" s="23">
        <v>120000000</v>
      </c>
      <c r="D34" s="85">
        <f>'Q2'!D34+'Q1'!D34</f>
        <v>30628455</v>
      </c>
      <c r="E34" s="12"/>
      <c r="F34" s="19"/>
    </row>
    <row r="35" spans="1:6" ht="19.5" customHeight="1">
      <c r="A35" s="18">
        <v>6504</v>
      </c>
      <c r="B35" s="5" t="s">
        <v>30</v>
      </c>
      <c r="C35" s="23">
        <v>2400000</v>
      </c>
      <c r="D35" s="85">
        <f>'Q2'!D35+'Q1'!D35</f>
        <v>1200000</v>
      </c>
      <c r="E35" s="12"/>
      <c r="F35" s="19"/>
    </row>
    <row r="36" spans="1:8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35418000</v>
      </c>
      <c r="E36" s="14">
        <f>(D36/C36)</f>
        <v>0.1624678899082569</v>
      </c>
      <c r="F36" s="77">
        <f>D36/H36</f>
        <v>0.39779861852080645</v>
      </c>
      <c r="H36" s="88">
        <v>89035000</v>
      </c>
    </row>
    <row r="37" spans="1:6" ht="19.5" customHeight="1">
      <c r="A37" s="18">
        <v>6551</v>
      </c>
      <c r="B37" s="5" t="s">
        <v>32</v>
      </c>
      <c r="C37" s="23">
        <v>48000000</v>
      </c>
      <c r="D37" s="85">
        <f>'Q2'!D37+'Q1'!D37</f>
        <v>9537000</v>
      </c>
      <c r="E37" s="12"/>
      <c r="F37" s="19"/>
    </row>
    <row r="38" spans="1:6" ht="19.5" customHeight="1">
      <c r="A38" s="18">
        <v>6552</v>
      </c>
      <c r="B38" s="5" t="s">
        <v>33</v>
      </c>
      <c r="C38" s="23">
        <v>36000000</v>
      </c>
      <c r="D38" s="85">
        <f>'Q2'!D38+'Q1'!D38</f>
        <v>13950000</v>
      </c>
      <c r="E38" s="12"/>
      <c r="F38" s="19"/>
    </row>
    <row r="39" spans="1:6" ht="19.5" customHeight="1">
      <c r="A39" s="18">
        <v>6559</v>
      </c>
      <c r="B39" s="5" t="s">
        <v>34</v>
      </c>
      <c r="C39" s="23">
        <v>134000000</v>
      </c>
      <c r="D39" s="85">
        <f>'Q2'!D39+'Q1'!D39</f>
        <v>11931000</v>
      </c>
      <c r="E39" s="12"/>
      <c r="F39" s="19"/>
    </row>
    <row r="40" spans="1:8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4639019</v>
      </c>
      <c r="E40" s="14">
        <f>(D40/C40)</f>
        <v>0.19892877358490565</v>
      </c>
      <c r="F40" s="77">
        <f>SUM(F41:F44)</f>
        <v>0</v>
      </c>
      <c r="H40" s="88">
        <v>5259639</v>
      </c>
    </row>
    <row r="41" spans="1:6" ht="19.5" customHeight="1">
      <c r="A41" s="18">
        <v>6601</v>
      </c>
      <c r="B41" s="5" t="s">
        <v>36</v>
      </c>
      <c r="C41" s="23">
        <v>4800000</v>
      </c>
      <c r="D41" s="85">
        <f>'Q2'!D41+'Q1'!D41</f>
        <v>139019</v>
      </c>
      <c r="E41" s="12"/>
      <c r="F41" s="19"/>
    </row>
    <row r="42" spans="1:6" ht="19.5" customHeight="1">
      <c r="A42" s="18">
        <v>6612</v>
      </c>
      <c r="B42" s="5" t="s">
        <v>37</v>
      </c>
      <c r="C42" s="23">
        <v>1600000</v>
      </c>
      <c r="D42" s="85">
        <f>'Q2'!D42+'Q1'!D42</f>
        <v>0</v>
      </c>
      <c r="E42" s="12"/>
      <c r="F42" s="19"/>
    </row>
    <row r="43" spans="1:6" ht="19.5" customHeight="1">
      <c r="A43" s="18">
        <v>6605</v>
      </c>
      <c r="B43" s="5" t="s">
        <v>38</v>
      </c>
      <c r="C43" s="23">
        <v>7920000</v>
      </c>
      <c r="D43" s="85">
        <f>'Q2'!D43+'Q1'!D43</f>
        <v>0</v>
      </c>
      <c r="E43" s="12"/>
      <c r="F43" s="19"/>
    </row>
    <row r="44" spans="1:6" ht="19.5" customHeight="1">
      <c r="A44" s="18">
        <v>6618</v>
      </c>
      <c r="B44" s="5" t="s">
        <v>39</v>
      </c>
      <c r="C44" s="23">
        <v>9000000</v>
      </c>
      <c r="D44" s="85">
        <f>'Q2'!D44+'Q1'!D44</f>
        <v>4500000</v>
      </c>
      <c r="E44" s="12"/>
      <c r="F44" s="19"/>
    </row>
    <row r="45" spans="1:8" ht="19.5" customHeight="1">
      <c r="A45" s="2">
        <v>6650</v>
      </c>
      <c r="B45" s="4" t="s">
        <v>40</v>
      </c>
      <c r="C45" s="15">
        <f>SUM(C46:C48)</f>
        <v>4020000</v>
      </c>
      <c r="D45" s="88">
        <f>SUM(D46:D48)</f>
        <v>4100000</v>
      </c>
      <c r="E45" s="14">
        <f>(D45/C45)</f>
        <v>1.0199004975124377</v>
      </c>
      <c r="F45" s="77">
        <f>D45/H45</f>
        <v>0.3274760383386581</v>
      </c>
      <c r="H45" s="88">
        <v>12520000</v>
      </c>
    </row>
    <row r="46" spans="1:6" ht="19.5" customHeight="1">
      <c r="A46" s="33">
        <v>6651</v>
      </c>
      <c r="B46" s="17" t="s">
        <v>41</v>
      </c>
      <c r="C46" s="23"/>
      <c r="D46" s="85">
        <f>'Q2'!D46+'Q1'!D46</f>
        <v>0</v>
      </c>
      <c r="E46" s="12"/>
      <c r="F46" s="19"/>
    </row>
    <row r="47" spans="1:10" ht="19.5" customHeight="1">
      <c r="A47" s="18">
        <v>6657</v>
      </c>
      <c r="B47" s="5" t="s">
        <v>42</v>
      </c>
      <c r="C47" s="23"/>
      <c r="D47" s="85">
        <f>'Q2'!D47+'Q1'!D47</f>
        <v>2500000</v>
      </c>
      <c r="E47" s="12"/>
      <c r="F47" s="19"/>
      <c r="I47" s="70"/>
      <c r="J47" s="9" t="s">
        <v>103</v>
      </c>
    </row>
    <row r="48" spans="1:10" ht="19.5" customHeight="1">
      <c r="A48" s="18">
        <v>6699</v>
      </c>
      <c r="B48" s="5" t="s">
        <v>43</v>
      </c>
      <c r="C48" s="23">
        <v>4020000</v>
      </c>
      <c r="D48" s="85">
        <f>'Q2'!D48+'Q1'!D48</f>
        <v>1600000</v>
      </c>
      <c r="E48" s="12"/>
      <c r="F48" s="19"/>
      <c r="I48" s="70"/>
      <c r="J48" s="71" t="s">
        <v>104</v>
      </c>
    </row>
    <row r="49" spans="1:10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32744000</v>
      </c>
      <c r="E49" s="14">
        <f>(D49/C49)</f>
        <v>0.3945060240963855</v>
      </c>
      <c r="F49" s="77">
        <f>D49/H49</f>
        <v>2.2877104729965767</v>
      </c>
      <c r="H49" s="88">
        <v>14313000</v>
      </c>
      <c r="I49" s="70"/>
      <c r="J49" s="71" t="s">
        <v>105</v>
      </c>
    </row>
    <row r="50" spans="1:6" ht="19.5" customHeight="1">
      <c r="A50" s="18">
        <v>6701</v>
      </c>
      <c r="B50" s="5" t="s">
        <v>45</v>
      </c>
      <c r="C50" s="23">
        <v>20000000</v>
      </c>
      <c r="D50" s="85">
        <f>'Q2'!D50+'Q1'!D50</f>
        <v>3449000</v>
      </c>
      <c r="E50" s="12"/>
      <c r="F50" s="19"/>
    </row>
    <row r="51" spans="1:6" ht="19.5" customHeight="1">
      <c r="A51" s="18">
        <v>6702</v>
      </c>
      <c r="B51" s="5" t="s">
        <v>46</v>
      </c>
      <c r="C51" s="23">
        <v>12000000</v>
      </c>
      <c r="D51" s="85">
        <f>'Q2'!D51+'Q1'!D51</f>
        <v>7495000</v>
      </c>
      <c r="E51" s="12"/>
      <c r="F51" s="19"/>
    </row>
    <row r="52" spans="1:6" ht="19.5" customHeight="1">
      <c r="A52" s="18">
        <v>6703</v>
      </c>
      <c r="B52" s="5" t="s">
        <v>47</v>
      </c>
      <c r="C52" s="23">
        <v>10000000</v>
      </c>
      <c r="D52" s="85">
        <f>'Q2'!D52+'Q1'!D52</f>
        <v>3800000</v>
      </c>
      <c r="E52" s="12"/>
      <c r="F52" s="19"/>
    </row>
    <row r="53" spans="1:6" ht="19.5" customHeight="1">
      <c r="A53" s="18">
        <v>6704</v>
      </c>
      <c r="B53" s="5" t="s">
        <v>48</v>
      </c>
      <c r="C53" s="23">
        <v>36000000</v>
      </c>
      <c r="D53" s="85">
        <f>'Q2'!D53+'Q1'!D53</f>
        <v>18000000</v>
      </c>
      <c r="E53" s="12"/>
      <c r="F53" s="19"/>
    </row>
    <row r="54" spans="1:6" ht="19.5" customHeight="1">
      <c r="A54" s="18">
        <v>6749</v>
      </c>
      <c r="B54" s="5" t="s">
        <v>49</v>
      </c>
      <c r="C54" s="23">
        <v>5000000</v>
      </c>
      <c r="D54" s="85">
        <f>'Q2'!D54+'Q1'!D54</f>
        <v>0</v>
      </c>
      <c r="E54" s="12"/>
      <c r="F54" s="19"/>
    </row>
    <row r="55" spans="1:8" ht="19.5" customHeight="1">
      <c r="A55" s="2">
        <v>6750</v>
      </c>
      <c r="B55" s="4" t="s">
        <v>78</v>
      </c>
      <c r="C55" s="24">
        <f>C56</f>
        <v>0</v>
      </c>
      <c r="D55" s="89">
        <f>D56</f>
        <v>0</v>
      </c>
      <c r="E55" s="14"/>
      <c r="F55" s="19"/>
      <c r="H55" s="89"/>
    </row>
    <row r="56" spans="1:6" ht="19.5" customHeight="1">
      <c r="A56" s="18">
        <v>6799</v>
      </c>
      <c r="B56" s="5" t="s">
        <v>79</v>
      </c>
      <c r="C56" s="23"/>
      <c r="D56" s="85">
        <f>'Q2'!D56+'Q1'!D56</f>
        <v>0</v>
      </c>
      <c r="E56" s="12"/>
      <c r="F56" s="19"/>
    </row>
    <row r="57" spans="1:8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34903000</v>
      </c>
      <c r="E57" s="14">
        <f>(D57/C57)</f>
        <v>0.22645025678809022</v>
      </c>
      <c r="F57" s="77">
        <f>D57/H57</f>
        <v>2.407103448275862</v>
      </c>
      <c r="H57" s="88">
        <v>14500000</v>
      </c>
    </row>
    <row r="58" spans="1:6" ht="19.5" customHeight="1">
      <c r="A58" s="18">
        <v>6906</v>
      </c>
      <c r="B58" s="5" t="s">
        <v>51</v>
      </c>
      <c r="C58" s="23"/>
      <c r="D58" s="85">
        <f>'Q2'!D58+'Q1'!D58</f>
        <v>0</v>
      </c>
      <c r="E58" s="12"/>
      <c r="F58" s="19"/>
    </row>
    <row r="59" spans="1:6" ht="19.5" customHeight="1">
      <c r="A59" s="33">
        <v>6907</v>
      </c>
      <c r="B59" s="31" t="s">
        <v>52</v>
      </c>
      <c r="C59" s="23">
        <v>10000000</v>
      </c>
      <c r="D59" s="85">
        <f>'Q2'!D59+'Q1'!D59</f>
        <v>4460000</v>
      </c>
      <c r="E59" s="12"/>
      <c r="F59" s="19"/>
    </row>
    <row r="60" spans="1:6" ht="19.5" customHeight="1">
      <c r="A60" s="33">
        <v>6908</v>
      </c>
      <c r="B60" s="31" t="s">
        <v>75</v>
      </c>
      <c r="C60" s="23">
        <v>22130980</v>
      </c>
      <c r="D60" s="85">
        <f>'Q2'!D60+'Q1'!D60</f>
        <v>0</v>
      </c>
      <c r="E60" s="12"/>
      <c r="F60" s="19"/>
    </row>
    <row r="61" spans="1:6" ht="19.5" customHeight="1">
      <c r="A61" s="18">
        <v>6912</v>
      </c>
      <c r="B61" s="5" t="s">
        <v>53</v>
      </c>
      <c r="C61" s="23">
        <v>25000000</v>
      </c>
      <c r="D61" s="85">
        <f>'Q2'!D61+'Q1'!D61</f>
        <v>18366000</v>
      </c>
      <c r="E61" s="12"/>
      <c r="F61" s="19"/>
    </row>
    <row r="62" spans="1:6" ht="19.5" customHeight="1">
      <c r="A62" s="18">
        <v>6913</v>
      </c>
      <c r="B62" s="5" t="s">
        <v>92</v>
      </c>
      <c r="C62" s="23">
        <v>20000000</v>
      </c>
      <c r="D62" s="85">
        <f>'Q2'!D62+'Q1'!D62</f>
        <v>2550000</v>
      </c>
      <c r="E62" s="12"/>
      <c r="F62" s="19"/>
    </row>
    <row r="63" spans="1:6" ht="19.5" customHeight="1">
      <c r="A63" s="18">
        <v>6916</v>
      </c>
      <c r="B63" s="5" t="s">
        <v>76</v>
      </c>
      <c r="C63" s="23"/>
      <c r="D63" s="85">
        <f>'Q2'!D63+'Q1'!D63</f>
        <v>0</v>
      </c>
      <c r="E63" s="12"/>
      <c r="F63" s="19"/>
    </row>
    <row r="64" spans="1:6" ht="19.5" customHeight="1">
      <c r="A64" s="18">
        <v>6921</v>
      </c>
      <c r="B64" s="5" t="s">
        <v>91</v>
      </c>
      <c r="C64" s="23">
        <v>20000000</v>
      </c>
      <c r="D64" s="85">
        <f>'Q2'!D64+'Q1'!D64</f>
        <v>9527000</v>
      </c>
      <c r="E64" s="12"/>
      <c r="F64" s="19"/>
    </row>
    <row r="65" spans="1:6" ht="30.75" customHeight="1">
      <c r="A65" s="18">
        <v>6949</v>
      </c>
      <c r="B65" s="17" t="s">
        <v>54</v>
      </c>
      <c r="C65" s="23">
        <v>57000000</v>
      </c>
      <c r="D65" s="85">
        <f>'Q2'!D65+'Q1'!D65</f>
        <v>0</v>
      </c>
      <c r="E65" s="12"/>
      <c r="F65" s="19"/>
    </row>
    <row r="66" spans="1:6" ht="30.75" customHeight="1">
      <c r="A66" s="2">
        <v>6950</v>
      </c>
      <c r="B66" s="101" t="s">
        <v>127</v>
      </c>
      <c r="C66" s="24">
        <f>C67</f>
        <v>70876000</v>
      </c>
      <c r="D66" s="85"/>
      <c r="E66" s="14">
        <f>(D66/C66)</f>
        <v>0</v>
      </c>
      <c r="F66" s="77"/>
    </row>
    <row r="67" spans="1:6" ht="30.75" customHeight="1">
      <c r="A67" s="18">
        <v>6999</v>
      </c>
      <c r="B67" s="17" t="s">
        <v>128</v>
      </c>
      <c r="C67" s="23">
        <v>70876000</v>
      </c>
      <c r="D67" s="85">
        <f>'Q2'!D67+'Q1'!D67</f>
        <v>0</v>
      </c>
      <c r="E67" s="12"/>
      <c r="F67" s="19"/>
    </row>
    <row r="68" spans="1:8" ht="21.75" customHeight="1">
      <c r="A68" s="2">
        <v>7000</v>
      </c>
      <c r="B68" s="4" t="s">
        <v>55</v>
      </c>
      <c r="C68" s="15">
        <f>SUM(C69:C78)</f>
        <v>471901300</v>
      </c>
      <c r="D68" s="88">
        <f>SUM(D69:D78)</f>
        <v>115433004</v>
      </c>
      <c r="E68" s="14">
        <f>(D68/C68)</f>
        <v>0.24461260013481634</v>
      </c>
      <c r="F68" s="77">
        <f>D68/H68</f>
        <v>1.9687713876381499</v>
      </c>
      <c r="H68" s="88">
        <v>58632000</v>
      </c>
    </row>
    <row r="69" spans="1:6" ht="21.75" customHeight="1">
      <c r="A69" s="18">
        <v>7001</v>
      </c>
      <c r="B69" s="5" t="s">
        <v>106</v>
      </c>
      <c r="C69" s="23">
        <v>32523500</v>
      </c>
      <c r="D69" s="85">
        <f>'Q2'!D69+'Q1'!D69</f>
        <v>4831000</v>
      </c>
      <c r="E69" s="14"/>
      <c r="F69" s="77"/>
    </row>
    <row r="70" spans="1:6" ht="21.75" customHeight="1">
      <c r="A70" s="18">
        <v>7001</v>
      </c>
      <c r="B70" s="5" t="s">
        <v>88</v>
      </c>
      <c r="C70" s="23">
        <v>30000000</v>
      </c>
      <c r="D70" s="85">
        <f>'Q2'!D70+'Q1'!D70</f>
        <v>0</v>
      </c>
      <c r="E70" s="12"/>
      <c r="F70" s="19"/>
    </row>
    <row r="71" spans="1:6" ht="21.75" customHeight="1">
      <c r="A71" s="18">
        <v>7001</v>
      </c>
      <c r="B71" s="5" t="s">
        <v>89</v>
      </c>
      <c r="C71" s="23">
        <v>19125000</v>
      </c>
      <c r="D71" s="85">
        <f>'Q2'!D71+'Q1'!D71</f>
        <v>0</v>
      </c>
      <c r="E71" s="12"/>
      <c r="F71" s="19"/>
    </row>
    <row r="72" spans="1:6" ht="21.75" customHeight="1">
      <c r="A72" s="18">
        <v>7001</v>
      </c>
      <c r="B72" s="5" t="s">
        <v>90</v>
      </c>
      <c r="C72" s="23">
        <v>1840000</v>
      </c>
      <c r="D72" s="85">
        <f>'Q2'!D72+'Q1'!D72</f>
        <v>0</v>
      </c>
      <c r="E72" s="12"/>
      <c r="F72" s="19"/>
    </row>
    <row r="73" spans="1:6" ht="21.75" customHeight="1">
      <c r="A73" s="18">
        <v>7001</v>
      </c>
      <c r="B73" s="5" t="s">
        <v>107</v>
      </c>
      <c r="C73" s="23">
        <v>4000000</v>
      </c>
      <c r="D73" s="85">
        <f>'Q2'!D73+'Q1'!D73</f>
        <v>0</v>
      </c>
      <c r="E73" s="12"/>
      <c r="F73" s="19"/>
    </row>
    <row r="74" spans="1:6" ht="21.75" customHeight="1">
      <c r="A74" s="18">
        <v>7001</v>
      </c>
      <c r="B74" s="5" t="s">
        <v>77</v>
      </c>
      <c r="C74" s="23">
        <v>5000000</v>
      </c>
      <c r="D74" s="85">
        <f>'Q2'!D74+'Q1'!D74</f>
        <v>350000</v>
      </c>
      <c r="E74" s="12"/>
      <c r="F74" s="19"/>
    </row>
    <row r="75" spans="1:6" ht="21.75" customHeight="1">
      <c r="A75" s="18">
        <v>7004</v>
      </c>
      <c r="B75" s="5" t="s">
        <v>87</v>
      </c>
      <c r="C75" s="23">
        <v>1820000</v>
      </c>
      <c r="D75" s="85">
        <f>'Q2'!D75+'Q1'!D75</f>
        <v>1800000</v>
      </c>
      <c r="E75" s="12"/>
      <c r="F75" s="19"/>
    </row>
    <row r="76" spans="1:6" ht="21.75" customHeight="1">
      <c r="A76" s="18">
        <v>7049</v>
      </c>
      <c r="B76" s="5" t="s">
        <v>86</v>
      </c>
      <c r="C76" s="23">
        <v>30000000</v>
      </c>
      <c r="D76" s="85">
        <f>'Q2'!D76+'Q1'!D76</f>
        <v>0</v>
      </c>
      <c r="E76" s="12"/>
      <c r="F76" s="19"/>
    </row>
    <row r="77" spans="1:6" ht="21.75" customHeight="1">
      <c r="A77" s="18">
        <v>7049</v>
      </c>
      <c r="B77" s="5" t="s">
        <v>83</v>
      </c>
      <c r="C77" s="23">
        <v>70032800</v>
      </c>
      <c r="D77" s="85">
        <f>'Q2'!D77+'Q1'!D77</f>
        <v>0</v>
      </c>
      <c r="E77" s="12"/>
      <c r="F77" s="19"/>
    </row>
    <row r="78" spans="1:6" ht="21.75" customHeight="1">
      <c r="A78" s="18">
        <v>7049</v>
      </c>
      <c r="B78" s="5" t="s">
        <v>108</v>
      </c>
      <c r="C78" s="23">
        <v>277560000</v>
      </c>
      <c r="D78" s="85">
        <f>'Q2'!D78+'Q1'!D78</f>
        <v>108452004</v>
      </c>
      <c r="E78" s="12"/>
      <c r="F78" s="19"/>
    </row>
    <row r="79" spans="1:8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16056765</v>
      </c>
      <c r="E79" s="14">
        <f>(D79/C79)</f>
        <v>0.08502841029442915</v>
      </c>
      <c r="F79" s="77">
        <f>D79/H79</f>
        <v>1.2565945374863046</v>
      </c>
      <c r="H79" s="88">
        <v>12778000</v>
      </c>
    </row>
    <row r="80" spans="1:6" ht="21.75" customHeight="1">
      <c r="A80" s="18">
        <v>7756</v>
      </c>
      <c r="B80" s="5" t="s">
        <v>85</v>
      </c>
      <c r="C80" s="23"/>
      <c r="D80" s="85">
        <f>'Q2'!D80+'Q1'!D80</f>
        <v>0</v>
      </c>
      <c r="E80" s="12"/>
      <c r="F80" s="19"/>
    </row>
    <row r="81" spans="1:6" ht="34.5" customHeight="1">
      <c r="A81" s="18">
        <v>7757</v>
      </c>
      <c r="B81" s="98" t="s">
        <v>117</v>
      </c>
      <c r="C81" s="23"/>
      <c r="D81" s="85">
        <f>'Q2'!D81+'Q1'!D81</f>
        <v>11156765</v>
      </c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5">
        <f>'Q2'!D82+'Q1'!D82</f>
        <v>0</v>
      </c>
      <c r="E82" s="12"/>
      <c r="F82" s="19"/>
    </row>
    <row r="83" spans="1:6" ht="21.75" customHeight="1">
      <c r="A83" s="18">
        <v>7799</v>
      </c>
      <c r="B83" s="5" t="s">
        <v>83</v>
      </c>
      <c r="C83" s="23"/>
      <c r="D83" s="85">
        <f>'Q2'!D83+'Q1'!D83</f>
        <v>4900000</v>
      </c>
      <c r="E83" s="12"/>
      <c r="F83" s="19"/>
    </row>
    <row r="84" spans="1:6" ht="19.5" customHeight="1">
      <c r="A84" s="18">
        <v>7799</v>
      </c>
      <c r="B84" s="5" t="s">
        <v>56</v>
      </c>
      <c r="C84" s="23">
        <v>138840000</v>
      </c>
      <c r="D84" s="85">
        <f>'Q2'!D84+'Q1'!D84</f>
        <v>0</v>
      </c>
      <c r="E84" s="12"/>
      <c r="F84" s="19"/>
    </row>
    <row r="85" spans="1:6" ht="36.75" customHeight="1" hidden="1">
      <c r="A85" s="64">
        <v>7950</v>
      </c>
      <c r="B85" s="65" t="s">
        <v>94</v>
      </c>
      <c r="C85" s="23"/>
      <c r="D85" s="85"/>
      <c r="E85" s="12"/>
      <c r="F85" s="19"/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6.25" customHeight="1" hidden="1">
      <c r="A87" s="62">
        <v>7952</v>
      </c>
      <c r="B87" s="63" t="s">
        <v>96</v>
      </c>
      <c r="C87" s="23"/>
      <c r="D87" s="85"/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6" ht="26.25" customHeight="1">
      <c r="A89" s="2">
        <v>9050</v>
      </c>
      <c r="B89" s="16" t="s">
        <v>80</v>
      </c>
      <c r="C89" s="15">
        <f>C90+C91</f>
        <v>0</v>
      </c>
      <c r="D89" s="88"/>
      <c r="E89" s="14"/>
      <c r="F89" s="77"/>
    </row>
    <row r="90" spans="1:6" ht="26.25" customHeight="1">
      <c r="A90" s="18">
        <v>9003</v>
      </c>
      <c r="B90" s="17" t="s">
        <v>57</v>
      </c>
      <c r="C90" s="23"/>
      <c r="D90" s="85">
        <f>'Q2'!D90+'Q1'!D90</f>
        <v>0</v>
      </c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85">
        <f>'Q2'!D91+'Q1'!D91</f>
        <v>0</v>
      </c>
      <c r="E91" s="19"/>
      <c r="F91" s="19"/>
    </row>
    <row r="92" spans="1:9" s="54" customFormat="1" ht="31.5">
      <c r="A92" s="50">
        <v>1.2</v>
      </c>
      <c r="B92" s="51" t="s">
        <v>3</v>
      </c>
      <c r="C92" s="52">
        <f>C93+C96+C98+C100+C102+C105+C111</f>
        <v>812591000</v>
      </c>
      <c r="D92" s="92">
        <f>D93+D96+D98+D102+D105+D111</f>
        <v>329065314</v>
      </c>
      <c r="E92" s="43">
        <f aca="true" t="shared" si="0" ref="E92:E100">(D92/C92)</f>
        <v>0.40495810807651084</v>
      </c>
      <c r="F92" s="77">
        <f>D92/H92</f>
        <v>1.0421109453438515</v>
      </c>
      <c r="G92" s="53"/>
      <c r="H92" s="92">
        <f>H93+H96+H98+H102+H105+H111</f>
        <v>315768024</v>
      </c>
      <c r="I92" s="53"/>
    </row>
    <row r="93" spans="1:8" ht="21.75" customHeight="1">
      <c r="A93" s="34" t="s">
        <v>59</v>
      </c>
      <c r="B93" s="4" t="s">
        <v>60</v>
      </c>
      <c r="C93" s="15">
        <f>C94</f>
        <v>472032800</v>
      </c>
      <c r="D93" s="88">
        <f>D94</f>
        <v>176994714</v>
      </c>
      <c r="E93" s="14">
        <f t="shared" si="0"/>
        <v>0.37496274411439207</v>
      </c>
      <c r="F93" s="77">
        <f>D93/H93</f>
        <v>1.2962884673372863</v>
      </c>
      <c r="H93" s="38">
        <v>136539604</v>
      </c>
    </row>
    <row r="94" spans="1:6" ht="21.75" customHeight="1">
      <c r="A94" s="18">
        <v>6105</v>
      </c>
      <c r="B94" s="5" t="s">
        <v>61</v>
      </c>
      <c r="C94" s="23">
        <v>472032800</v>
      </c>
      <c r="D94" s="85">
        <f>'Q2'!D94+'Q1'!D94</f>
        <v>176994714</v>
      </c>
      <c r="E94" s="12"/>
      <c r="F94" s="19"/>
    </row>
    <row r="95" spans="1:6" ht="21.75" customHeight="1">
      <c r="A95" s="18">
        <v>6149</v>
      </c>
      <c r="B95" s="5" t="s">
        <v>66</v>
      </c>
      <c r="C95" s="23"/>
      <c r="D95" s="85"/>
      <c r="E95" s="12"/>
      <c r="F95" s="19"/>
    </row>
    <row r="96" spans="1:8" ht="21.7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41970600</v>
      </c>
      <c r="E96" s="14">
        <f t="shared" si="0"/>
        <v>0.46864050416377284</v>
      </c>
      <c r="F96" s="77">
        <f>D96/H96</f>
        <v>1.1051461631674822</v>
      </c>
      <c r="H96" s="38">
        <v>37977420</v>
      </c>
    </row>
    <row r="97" spans="1:6" ht="21.75" customHeight="1">
      <c r="A97" s="18">
        <v>6449</v>
      </c>
      <c r="B97" s="9" t="s">
        <v>109</v>
      </c>
      <c r="C97" s="23">
        <v>89558200</v>
      </c>
      <c r="D97" s="85">
        <f>'Q2'!D97+'Q1'!D97</f>
        <v>41970600</v>
      </c>
      <c r="E97" s="12"/>
      <c r="F97" s="19"/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0</v>
      </c>
      <c r="E98" s="14">
        <f t="shared" si="0"/>
        <v>0</v>
      </c>
      <c r="F98" s="77"/>
    </row>
    <row r="99" spans="1:6" ht="21.75" customHeight="1">
      <c r="A99" s="18">
        <v>6758</v>
      </c>
      <c r="B99" s="5" t="s">
        <v>63</v>
      </c>
      <c r="C99" s="23">
        <v>15000000</v>
      </c>
      <c r="D99" s="85">
        <f>'Q2'!D99+'Q1'!D99</f>
        <v>0</v>
      </c>
      <c r="E99" s="12"/>
      <c r="F99" s="19"/>
    </row>
    <row r="100" spans="1:8" ht="21.75" customHeight="1">
      <c r="A100" s="2">
        <v>6900</v>
      </c>
      <c r="B100" s="4" t="s">
        <v>50</v>
      </c>
      <c r="C100" s="15">
        <f>C101</f>
        <v>3000000</v>
      </c>
      <c r="D100" s="93"/>
      <c r="E100" s="14">
        <f t="shared" si="0"/>
        <v>0</v>
      </c>
      <c r="F100" s="77">
        <f>D100/H100</f>
        <v>0</v>
      </c>
      <c r="H100" s="38">
        <v>88154000</v>
      </c>
    </row>
    <row r="101" spans="1:6" ht="28.5" customHeight="1">
      <c r="A101" s="18">
        <v>6949</v>
      </c>
      <c r="B101" s="17" t="s">
        <v>54</v>
      </c>
      <c r="C101" s="23">
        <v>3000000</v>
      </c>
      <c r="D101" s="85">
        <f>'Q2'!D101+'Q1'!D101</f>
        <v>0</v>
      </c>
      <c r="E101" s="12"/>
      <c r="F101" s="19"/>
    </row>
    <row r="102" spans="1:8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0</v>
      </c>
      <c r="E102" s="14">
        <f>(D102/C102)</f>
        <v>0</v>
      </c>
      <c r="F102" s="77">
        <f>D102/H102</f>
        <v>0</v>
      </c>
      <c r="H102" s="38">
        <v>3620000</v>
      </c>
    </row>
    <row r="103" spans="1:6" ht="21.75" customHeight="1">
      <c r="A103" s="18">
        <v>7004</v>
      </c>
      <c r="B103" s="5" t="s">
        <v>65</v>
      </c>
      <c r="C103" s="23">
        <v>1800000</v>
      </c>
      <c r="D103" s="85">
        <f>'Q2'!D103+'Q1'!D103</f>
        <v>0</v>
      </c>
      <c r="E103" s="12"/>
      <c r="F103" s="19"/>
    </row>
    <row r="104" spans="1:6" ht="21.75" customHeight="1">
      <c r="A104" s="18">
        <v>7049</v>
      </c>
      <c r="B104" s="5" t="s">
        <v>66</v>
      </c>
      <c r="C104" s="23"/>
      <c r="D104" s="91"/>
      <c r="E104" s="12"/>
      <c r="F104" s="19"/>
    </row>
    <row r="105" spans="1:8" ht="21.75" customHeight="1">
      <c r="A105" s="2">
        <v>7750</v>
      </c>
      <c r="B105" s="4" t="s">
        <v>49</v>
      </c>
      <c r="C105" s="15">
        <f>SUM(C106:C110)</f>
        <v>115200000</v>
      </c>
      <c r="D105" s="88">
        <f>SUM(D106:D109)</f>
        <v>110100000</v>
      </c>
      <c r="E105" s="77">
        <f>SUM(E106:E109)</f>
        <v>3.2333333333333334</v>
      </c>
      <c r="F105" s="77">
        <f>D105/H105</f>
        <v>0.8978153974117474</v>
      </c>
      <c r="H105" s="38">
        <v>122631000</v>
      </c>
    </row>
    <row r="106" spans="1:6" ht="22.5" customHeight="1">
      <c r="A106" s="18">
        <v>7799</v>
      </c>
      <c r="B106" s="5" t="s">
        <v>67</v>
      </c>
      <c r="C106" s="23">
        <v>81000000</v>
      </c>
      <c r="D106" s="85">
        <f>'Q2'!D106+'Q1'!D106</f>
        <v>81000000</v>
      </c>
      <c r="E106" s="12"/>
      <c r="F106" s="19"/>
    </row>
    <row r="107" spans="1:6" ht="22.5" customHeight="1">
      <c r="A107" s="18">
        <v>7799</v>
      </c>
      <c r="B107" s="5" t="s">
        <v>110</v>
      </c>
      <c r="C107" s="23">
        <v>10800000</v>
      </c>
      <c r="D107" s="85">
        <f>'Q2'!D107+'Q1'!D107</f>
        <v>0</v>
      </c>
      <c r="E107" s="12"/>
      <c r="F107" s="19"/>
    </row>
    <row r="108" spans="1:6" ht="22.5" customHeight="1">
      <c r="A108" s="55">
        <v>7799</v>
      </c>
      <c r="B108" s="56" t="s">
        <v>68</v>
      </c>
      <c r="C108" s="57">
        <v>10800000</v>
      </c>
      <c r="D108" s="85">
        <f>'Q2'!D108+'Q1'!D108</f>
        <v>0</v>
      </c>
      <c r="E108" s="12"/>
      <c r="F108" s="79"/>
    </row>
    <row r="109" spans="1:6" ht="22.5" customHeight="1">
      <c r="A109" s="18">
        <v>7799</v>
      </c>
      <c r="B109" s="5" t="s">
        <v>69</v>
      </c>
      <c r="C109" s="23">
        <v>9000000</v>
      </c>
      <c r="D109" s="85">
        <f>'Q2'!D109+'Q1'!D109</f>
        <v>29100000</v>
      </c>
      <c r="E109" s="19">
        <f>D109/C109</f>
        <v>3.2333333333333334</v>
      </c>
      <c r="F109" s="19"/>
    </row>
    <row r="110" spans="1:6" ht="22.5" customHeight="1">
      <c r="A110" s="18">
        <v>7799</v>
      </c>
      <c r="B110" s="5" t="s">
        <v>111</v>
      </c>
      <c r="C110" s="23">
        <v>3600000</v>
      </c>
      <c r="D110" s="85">
        <f>'Q2'!D110+'Q1'!D110</f>
        <v>0</v>
      </c>
      <c r="E110" s="12"/>
      <c r="F110" s="19"/>
    </row>
    <row r="111" spans="1:8" ht="22.5" customHeight="1">
      <c r="A111" s="2">
        <v>9050</v>
      </c>
      <c r="B111" s="16" t="s">
        <v>80</v>
      </c>
      <c r="C111" s="15">
        <f>C112+C113</f>
        <v>116000000</v>
      </c>
      <c r="D111" s="88"/>
      <c r="E111" s="14">
        <f>(D111/C111)</f>
        <v>0</v>
      </c>
      <c r="F111" s="77">
        <f>D111/H111</f>
        <v>0</v>
      </c>
      <c r="H111" s="38">
        <v>15000000</v>
      </c>
    </row>
    <row r="112" spans="1:6" ht="22.5" customHeight="1">
      <c r="A112" s="18">
        <v>6956</v>
      </c>
      <c r="B112" s="72" t="s">
        <v>112</v>
      </c>
      <c r="C112" s="73">
        <v>86000000</v>
      </c>
      <c r="D112" s="85">
        <f>'Q2'!D112+'Q1'!D112</f>
        <v>0</v>
      </c>
      <c r="E112" s="19"/>
      <c r="F112" s="19"/>
    </row>
    <row r="113" spans="1:6" ht="22.5" customHeight="1">
      <c r="A113" s="18">
        <v>6999</v>
      </c>
      <c r="B113" s="59" t="s">
        <v>113</v>
      </c>
      <c r="C113" s="74">
        <v>30000000</v>
      </c>
      <c r="D113" s="85">
        <f>'Q2'!D113+'Q1'!D113</f>
        <v>0</v>
      </c>
      <c r="E113" s="12"/>
      <c r="F113" s="19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116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C7:C8"/>
    <mergeCell ref="D7:D8"/>
    <mergeCell ref="E7:F7"/>
    <mergeCell ref="A7:A8"/>
    <mergeCell ref="A115:A116"/>
    <mergeCell ref="C115:F115"/>
    <mergeCell ref="D116:F116"/>
    <mergeCell ref="D121:F121"/>
    <mergeCell ref="A1:F1"/>
    <mergeCell ref="A2:F2"/>
    <mergeCell ref="A3:F3"/>
    <mergeCell ref="A4:F4"/>
    <mergeCell ref="A5:F5"/>
    <mergeCell ref="A6:F6"/>
    <mergeCell ref="B7:B8"/>
  </mergeCells>
  <printOptions/>
  <pageMargins left="0.7086614173228347" right="0.37" top="0.35" bottom="0.41" header="0.16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98">
      <selection activeCell="A9" sqref="A9:C113"/>
    </sheetView>
  </sheetViews>
  <sheetFormatPr defaultColWidth="9.00390625" defaultRowHeight="15.75"/>
  <cols>
    <col min="1" max="1" width="6.75390625" style="7" customWidth="1"/>
    <col min="2" max="2" width="31.125" style="0" customWidth="1"/>
    <col min="3" max="3" width="15.625" style="26" customWidth="1"/>
    <col min="4" max="4" width="16.875" style="96" customWidth="1"/>
    <col min="5" max="5" width="10.50390625" style="30" customWidth="1"/>
    <col min="6" max="6" width="12.00390625" style="81" customWidth="1"/>
    <col min="7" max="7" width="10.875" style="38" bestFit="1" customWidth="1"/>
    <col min="8" max="8" width="16.50390625" style="38" customWidth="1"/>
    <col min="9" max="9" width="14.875" style="38" customWidth="1"/>
    <col min="10" max="10" width="15.375" style="0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119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9" s="36" customFormat="1" ht="23.25" customHeight="1">
      <c r="A7" s="112" t="s">
        <v>1</v>
      </c>
      <c r="B7" s="112" t="s">
        <v>2</v>
      </c>
      <c r="C7" s="115" t="s">
        <v>123</v>
      </c>
      <c r="D7" s="110" t="s">
        <v>120</v>
      </c>
      <c r="E7" s="112" t="s">
        <v>8</v>
      </c>
      <c r="F7" s="112"/>
      <c r="G7" s="39"/>
      <c r="H7" s="39"/>
      <c r="I7" s="39"/>
    </row>
    <row r="8" spans="1:9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</row>
    <row r="9" spans="1:10" ht="18.75" customHeight="1">
      <c r="A9" s="41" t="s">
        <v>0</v>
      </c>
      <c r="B9" s="42" t="s">
        <v>4</v>
      </c>
      <c r="C9" s="20">
        <f>C10+C11</f>
        <v>7620644000</v>
      </c>
      <c r="D9" s="82">
        <f>D11+D10</f>
        <v>1816414751</v>
      </c>
      <c r="E9" s="13">
        <f>D9/C9</f>
        <v>0.23835449484321797</v>
      </c>
      <c r="F9" s="76">
        <f>D9/H9</f>
        <v>1.1553836440270886</v>
      </c>
      <c r="H9" s="82">
        <f>H11+H10</f>
        <v>1572131266</v>
      </c>
      <c r="J9" s="38"/>
    </row>
    <row r="10" spans="1:9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6808053000</v>
      </c>
      <c r="D10" s="83">
        <f>D12+D15+D17+D23+D26+D33+D36+D40+D45+D49+D55+D57+D68+D79+D31</f>
        <v>1793035181</v>
      </c>
      <c r="E10" s="13" t="s">
        <v>122</v>
      </c>
      <c r="F10" s="76">
        <f>D10/H10</f>
        <v>1.1589390844392564</v>
      </c>
      <c r="G10" s="48"/>
      <c r="H10" s="83">
        <f>H12+H15+H17+H23+H26+H33+H36+H40+H45+H49+H55+H57+H68+H79+H31</f>
        <v>1547134966</v>
      </c>
      <c r="I10" s="48"/>
    </row>
    <row r="11" spans="1:8" ht="18.75" customHeight="1">
      <c r="A11" s="10">
        <v>1.2</v>
      </c>
      <c r="B11" s="11" t="s">
        <v>3</v>
      </c>
      <c r="C11" s="20">
        <f>C92</f>
        <v>812591000</v>
      </c>
      <c r="D11" s="82">
        <f>D92</f>
        <v>23379570</v>
      </c>
      <c r="E11" s="13">
        <f>D11/C11</f>
        <v>0.02877163296172367</v>
      </c>
      <c r="F11" s="77">
        <f>D11/H11</f>
        <v>0.9353212275416761</v>
      </c>
      <c r="H11" s="82">
        <f>H92</f>
        <v>24996300</v>
      </c>
    </row>
    <row r="12" spans="1:9" s="1" customFormat="1" ht="18.75" customHeight="1">
      <c r="A12" s="2">
        <v>6000</v>
      </c>
      <c r="B12" s="4" t="s">
        <v>18</v>
      </c>
      <c r="C12" s="27">
        <f>SUM(C13:C14)</f>
        <v>2812056000</v>
      </c>
      <c r="D12" s="84">
        <f>SUM(D13:D14)</f>
        <v>786121200</v>
      </c>
      <c r="E12" s="14">
        <f>D12/C12</f>
        <v>0.2795538922411218</v>
      </c>
      <c r="F12" s="77">
        <f>D12/H12</f>
        <v>1.100927437380051</v>
      </c>
      <c r="G12" s="40"/>
      <c r="H12" s="82">
        <v>714053600</v>
      </c>
      <c r="I12" s="40"/>
    </row>
    <row r="13" spans="1:6" ht="18.75" customHeight="1">
      <c r="A13" s="18">
        <v>6001</v>
      </c>
      <c r="B13" s="5" t="s">
        <v>12</v>
      </c>
      <c r="C13" s="22">
        <v>2040012000</v>
      </c>
      <c r="D13" s="85">
        <v>561783600</v>
      </c>
      <c r="E13" s="13">
        <f>D13/C13</f>
        <v>0.2753824977500132</v>
      </c>
      <c r="F13" s="76"/>
    </row>
    <row r="14" spans="1:6" ht="18.75" customHeight="1">
      <c r="A14" s="18">
        <v>6003</v>
      </c>
      <c r="B14" s="5" t="s">
        <v>13</v>
      </c>
      <c r="C14" s="22">
        <v>772044000</v>
      </c>
      <c r="D14" s="85">
        <v>224337600</v>
      </c>
      <c r="E14" s="13">
        <f>D14/C14</f>
        <v>0.29057618477703345</v>
      </c>
      <c r="F14" s="76"/>
    </row>
    <row r="15" spans="1:9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13078650</v>
      </c>
      <c r="E15" s="14"/>
      <c r="F15" s="77">
        <f>D15/H15</f>
        <v>0.9341892857142857</v>
      </c>
      <c r="G15" s="40"/>
      <c r="H15" s="40">
        <v>14000000</v>
      </c>
      <c r="I15" s="40"/>
    </row>
    <row r="16" spans="1:6" ht="21" customHeight="1">
      <c r="A16" s="18">
        <v>6051</v>
      </c>
      <c r="B16" s="5" t="s">
        <v>81</v>
      </c>
      <c r="C16" s="22">
        <f>42000000+9030000</f>
        <v>51030000</v>
      </c>
      <c r="D16" s="85">
        <v>13078650</v>
      </c>
      <c r="E16" s="13">
        <f>D16/C16</f>
        <v>0.2562933568489124</v>
      </c>
      <c r="F16" s="76"/>
    </row>
    <row r="17" spans="1:8" ht="21" customHeight="1">
      <c r="A17" s="2">
        <v>6100</v>
      </c>
      <c r="B17" s="4" t="s">
        <v>19</v>
      </c>
      <c r="C17" s="21">
        <f>SUM(C18:C22)</f>
        <v>1830746200</v>
      </c>
      <c r="D17" s="84">
        <f>SUM(D18:D22)</f>
        <v>511677864</v>
      </c>
      <c r="E17" s="14">
        <f>(D17/C17)</f>
        <v>0.27949142486271444</v>
      </c>
      <c r="F17" s="77">
        <f>D17/H17</f>
        <v>1.0995927686052474</v>
      </c>
      <c r="H17" s="38">
        <v>465333966</v>
      </c>
    </row>
    <row r="18" spans="1:6" ht="21" customHeight="1">
      <c r="A18" s="18">
        <v>6101</v>
      </c>
      <c r="B18" s="5" t="s">
        <v>14</v>
      </c>
      <c r="C18" s="22">
        <v>62400000</v>
      </c>
      <c r="D18" s="85">
        <v>15637500</v>
      </c>
      <c r="E18" s="13">
        <f>D18/C18</f>
        <v>0.25060096153846156</v>
      </c>
      <c r="F18" s="76"/>
    </row>
    <row r="19" spans="1:6" ht="21" customHeight="1">
      <c r="A19" s="18">
        <v>6102</v>
      </c>
      <c r="B19" s="5" t="s">
        <v>74</v>
      </c>
      <c r="C19" s="22">
        <v>84240000</v>
      </c>
      <c r="D19" s="85">
        <v>22379000</v>
      </c>
      <c r="E19" s="13">
        <f>D19/C19</f>
        <v>0.2656576448243115</v>
      </c>
      <c r="F19" s="76"/>
    </row>
    <row r="20" spans="1:6" ht="21" customHeight="1">
      <c r="A20" s="18">
        <v>6112</v>
      </c>
      <c r="B20" s="5" t="s">
        <v>15</v>
      </c>
      <c r="C20" s="22">
        <v>1244677200</v>
      </c>
      <c r="D20" s="85">
        <v>349211288</v>
      </c>
      <c r="E20" s="13">
        <f>D20/C20</f>
        <v>0.2805637381322643</v>
      </c>
      <c r="F20" s="76"/>
    </row>
    <row r="21" spans="1:10" ht="21" customHeight="1">
      <c r="A21" s="18">
        <v>6113</v>
      </c>
      <c r="B21" s="5" t="s">
        <v>16</v>
      </c>
      <c r="C21" s="22">
        <v>7800000</v>
      </c>
      <c r="D21" s="85">
        <v>1251000</v>
      </c>
      <c r="E21" s="13">
        <f>D21/C21</f>
        <v>0.16038461538461538</v>
      </c>
      <c r="F21" s="76"/>
      <c r="J21" s="38"/>
    </row>
    <row r="22" spans="1:6" ht="19.5" customHeight="1">
      <c r="A22" s="18">
        <v>6115</v>
      </c>
      <c r="B22" s="5" t="s">
        <v>17</v>
      </c>
      <c r="C22" s="22">
        <v>431629000</v>
      </c>
      <c r="D22" s="85">
        <v>123199076</v>
      </c>
      <c r="E22" s="13">
        <f>D22/C22</f>
        <v>0.28542817095236883</v>
      </c>
      <c r="F22" s="76"/>
    </row>
    <row r="23" spans="1:6" ht="19.5" customHeight="1">
      <c r="A23" s="2">
        <v>6250</v>
      </c>
      <c r="B23" s="4" t="s">
        <v>20</v>
      </c>
      <c r="C23" s="21">
        <f>SUM(C24:C25)</f>
        <v>9944000</v>
      </c>
      <c r="D23" s="100">
        <f>SUM(D24:D25)</f>
        <v>0</v>
      </c>
      <c r="E23" s="28"/>
      <c r="F23" s="77"/>
    </row>
    <row r="24" spans="1:6" ht="19.5" customHeight="1">
      <c r="A24" s="32">
        <v>6253</v>
      </c>
      <c r="B24" s="3" t="s">
        <v>21</v>
      </c>
      <c r="C24" s="22">
        <v>8000000</v>
      </c>
      <c r="D24" s="87"/>
      <c r="E24" s="13"/>
      <c r="F24" s="76"/>
    </row>
    <row r="25" spans="1:6" ht="19.5" customHeight="1">
      <c r="A25" s="18">
        <v>6299</v>
      </c>
      <c r="B25" s="5" t="s">
        <v>22</v>
      </c>
      <c r="C25" s="22">
        <v>1944000</v>
      </c>
      <c r="D25" s="85"/>
      <c r="E25" s="13"/>
      <c r="F25" s="76"/>
    </row>
    <row r="26" spans="1:8" ht="19.5" customHeight="1">
      <c r="A26" s="2">
        <v>6300</v>
      </c>
      <c r="B26" s="4" t="s">
        <v>23</v>
      </c>
      <c r="C26" s="21">
        <f>SUM(C27:C30)</f>
        <v>767788520</v>
      </c>
      <c r="D26" s="84">
        <f>SUM(D27:D30)</f>
        <v>217121206</v>
      </c>
      <c r="E26" s="14">
        <f>(D26/C26)</f>
        <v>0.28278777338322275</v>
      </c>
      <c r="F26" s="77">
        <f>D26/H26</f>
        <v>1.1540590420810366</v>
      </c>
      <c r="H26" s="38">
        <v>188137000</v>
      </c>
    </row>
    <row r="27" spans="1:6" ht="19.5" customHeight="1">
      <c r="A27" s="18">
        <v>6301</v>
      </c>
      <c r="B27" s="5" t="s">
        <v>24</v>
      </c>
      <c r="C27" s="22">
        <v>578893252</v>
      </c>
      <c r="D27" s="85">
        <v>161867611</v>
      </c>
      <c r="E27" s="13">
        <f>D27/C27</f>
        <v>0.27961564665120675</v>
      </c>
      <c r="F27" s="76"/>
    </row>
    <row r="28" spans="1:6" ht="19.5" customHeight="1">
      <c r="A28" s="18">
        <v>6302</v>
      </c>
      <c r="B28" s="5" t="s">
        <v>25</v>
      </c>
      <c r="C28" s="22">
        <v>99179836</v>
      </c>
      <c r="D28" s="85">
        <v>27748734</v>
      </c>
      <c r="E28" s="13">
        <f>D28/C28</f>
        <v>0.2797820113354493</v>
      </c>
      <c r="F28" s="76"/>
    </row>
    <row r="29" spans="1:6" ht="19.5" customHeight="1">
      <c r="A29" s="18">
        <v>6303</v>
      </c>
      <c r="B29" s="5" t="s">
        <v>26</v>
      </c>
      <c r="C29" s="22">
        <v>57487310</v>
      </c>
      <c r="D29" s="85">
        <v>18499156</v>
      </c>
      <c r="E29" s="13">
        <f>D29/C29</f>
        <v>0.3217954710352598</v>
      </c>
      <c r="F29" s="76"/>
    </row>
    <row r="30" spans="1:6" ht="19.5" customHeight="1">
      <c r="A30" s="18">
        <v>6304</v>
      </c>
      <c r="B30" s="5" t="s">
        <v>27</v>
      </c>
      <c r="C30" s="22">
        <v>32228122</v>
      </c>
      <c r="D30" s="85">
        <v>9005705</v>
      </c>
      <c r="E30" s="13">
        <f>D30/C30</f>
        <v>0.2794362327410825</v>
      </c>
      <c r="F30" s="76"/>
    </row>
    <row r="31" spans="1:6" ht="19.5" customHeight="1">
      <c r="A31" s="67">
        <v>6400</v>
      </c>
      <c r="B31" s="68" t="s">
        <v>98</v>
      </c>
      <c r="C31" s="22"/>
      <c r="D31" s="97">
        <f>D32</f>
        <v>4500000</v>
      </c>
      <c r="E31" s="12"/>
      <c r="F31" s="77"/>
    </row>
    <row r="32" spans="1:6" ht="33" customHeight="1">
      <c r="A32" s="66">
        <v>6404</v>
      </c>
      <c r="B32" s="69" t="s">
        <v>99</v>
      </c>
      <c r="C32" s="22"/>
      <c r="D32" s="85">
        <v>4500000</v>
      </c>
      <c r="E32" s="13">
        <v>0</v>
      </c>
      <c r="F32" s="19"/>
    </row>
    <row r="33" spans="1:8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7733550</v>
      </c>
      <c r="E33" s="14">
        <f>(D33/C33)</f>
        <v>0.06318259803921569</v>
      </c>
      <c r="F33" s="77">
        <f>D33/H33</f>
        <v>0.793510158013544</v>
      </c>
      <c r="H33" s="38">
        <v>9746000</v>
      </c>
    </row>
    <row r="34" spans="1:6" ht="19.5" customHeight="1">
      <c r="A34" s="18">
        <v>6501</v>
      </c>
      <c r="B34" s="5" t="s">
        <v>29</v>
      </c>
      <c r="C34" s="23">
        <v>120000000</v>
      </c>
      <c r="D34" s="85">
        <v>7733550</v>
      </c>
      <c r="E34" s="13">
        <f>D34/C34</f>
        <v>0.06444625</v>
      </c>
      <c r="F34" s="76"/>
    </row>
    <row r="35" spans="1:6" ht="19.5" customHeight="1">
      <c r="A35" s="18">
        <v>6504</v>
      </c>
      <c r="B35" s="5" t="s">
        <v>30</v>
      </c>
      <c r="C35" s="23">
        <v>2400000</v>
      </c>
      <c r="D35" s="85"/>
      <c r="E35" s="13">
        <f>D35/C35</f>
        <v>0</v>
      </c>
      <c r="F35" s="76"/>
    </row>
    <row r="36" spans="1:8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65863000</v>
      </c>
      <c r="E36" s="14">
        <f>(D36/C36)</f>
        <v>0.30212385321100915</v>
      </c>
      <c r="F36" s="77">
        <f>D36/H36</f>
        <v>0.6785383141367729</v>
      </c>
      <c r="H36" s="38">
        <v>97066000</v>
      </c>
    </row>
    <row r="37" spans="1:6" ht="19.5" customHeight="1">
      <c r="A37" s="18">
        <v>6551</v>
      </c>
      <c r="B37" s="5" t="s">
        <v>32</v>
      </c>
      <c r="C37" s="23">
        <v>48000000</v>
      </c>
      <c r="D37" s="85">
        <v>12103000</v>
      </c>
      <c r="E37" s="13">
        <f>D37/C37</f>
        <v>0.25214583333333335</v>
      </c>
      <c r="F37" s="76"/>
    </row>
    <row r="38" spans="1:6" ht="19.5" customHeight="1">
      <c r="A38" s="18">
        <v>6552</v>
      </c>
      <c r="B38" s="5" t="s">
        <v>33</v>
      </c>
      <c r="C38" s="23">
        <v>36000000</v>
      </c>
      <c r="D38" s="87">
        <v>8500000</v>
      </c>
      <c r="E38" s="13">
        <f>D38/C38</f>
        <v>0.2361111111111111</v>
      </c>
      <c r="F38" s="76"/>
    </row>
    <row r="39" spans="1:6" ht="19.5" customHeight="1">
      <c r="A39" s="18">
        <v>6559</v>
      </c>
      <c r="B39" s="5" t="s">
        <v>34</v>
      </c>
      <c r="C39" s="23">
        <v>134000000</v>
      </c>
      <c r="D39" s="87">
        <v>45260000</v>
      </c>
      <c r="E39" s="13">
        <f>D39/C39</f>
        <v>0.3377611940298507</v>
      </c>
      <c r="F39" s="76"/>
    </row>
    <row r="40" spans="1:8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2319711</v>
      </c>
      <c r="E40" s="14">
        <f>(D40/C40)</f>
        <v>0.09947302744425386</v>
      </c>
      <c r="F40" s="77">
        <f>D40/H40</f>
        <v>1.0112079337401918</v>
      </c>
      <c r="H40" s="38">
        <v>2294000</v>
      </c>
    </row>
    <row r="41" spans="1:6" ht="19.5" customHeight="1">
      <c r="A41" s="18">
        <v>6601</v>
      </c>
      <c r="B41" s="5" t="s">
        <v>36</v>
      </c>
      <c r="C41" s="23">
        <v>4800000</v>
      </c>
      <c r="D41" s="85">
        <v>69711</v>
      </c>
      <c r="E41" s="13">
        <f>D41/C41</f>
        <v>0.014523125</v>
      </c>
      <c r="F41" s="76"/>
    </row>
    <row r="42" spans="1:6" ht="19.5" customHeight="1">
      <c r="A42" s="18">
        <v>6612</v>
      </c>
      <c r="B42" s="5" t="s">
        <v>37</v>
      </c>
      <c r="C42" s="23">
        <v>1600000</v>
      </c>
      <c r="D42" s="85"/>
      <c r="E42" s="13">
        <f>D42/C42</f>
        <v>0</v>
      </c>
      <c r="F42" s="76"/>
    </row>
    <row r="43" spans="1:6" ht="19.5" customHeight="1">
      <c r="A43" s="18">
        <v>6605</v>
      </c>
      <c r="B43" s="5" t="s">
        <v>38</v>
      </c>
      <c r="C43" s="23">
        <v>7920000</v>
      </c>
      <c r="D43" s="85"/>
      <c r="E43" s="13">
        <f>D43/C43</f>
        <v>0</v>
      </c>
      <c r="F43" s="76"/>
    </row>
    <row r="44" spans="1:6" ht="19.5" customHeight="1">
      <c r="A44" s="18">
        <v>6618</v>
      </c>
      <c r="B44" s="5" t="s">
        <v>39</v>
      </c>
      <c r="C44" s="23">
        <v>9000000</v>
      </c>
      <c r="D44" s="85">
        <v>2250000</v>
      </c>
      <c r="E44" s="13">
        <f>D44/C44</f>
        <v>0.25</v>
      </c>
      <c r="F44" s="76"/>
    </row>
    <row r="45" spans="1:6" ht="19.5" customHeight="1">
      <c r="A45" s="2">
        <v>6650</v>
      </c>
      <c r="B45" s="4" t="s">
        <v>40</v>
      </c>
      <c r="C45" s="15">
        <f>SUM(C46:C48)</f>
        <v>4020000</v>
      </c>
      <c r="D45" s="88">
        <f>SUM(D46:D48)</f>
        <v>0</v>
      </c>
      <c r="E45" s="14">
        <f>(D45/C45)</f>
        <v>0</v>
      </c>
      <c r="F45" s="77"/>
    </row>
    <row r="46" spans="1:6" ht="19.5" customHeight="1">
      <c r="A46" s="33">
        <v>6651</v>
      </c>
      <c r="B46" s="17" t="s">
        <v>41</v>
      </c>
      <c r="C46" s="23"/>
      <c r="D46" s="85"/>
      <c r="E46" s="13"/>
      <c r="F46" s="76"/>
    </row>
    <row r="47" spans="1:10" ht="19.5" customHeight="1">
      <c r="A47" s="18">
        <v>6657</v>
      </c>
      <c r="B47" s="5" t="s">
        <v>42</v>
      </c>
      <c r="C47" s="23"/>
      <c r="D47" s="85"/>
      <c r="E47" s="13"/>
      <c r="F47" s="76"/>
      <c r="I47" s="70"/>
      <c r="J47" s="9"/>
    </row>
    <row r="48" spans="1:10" ht="19.5" customHeight="1">
      <c r="A48" s="18">
        <v>6699</v>
      </c>
      <c r="B48" s="5" t="s">
        <v>43</v>
      </c>
      <c r="C48" s="23">
        <v>4020000</v>
      </c>
      <c r="D48" s="85"/>
      <c r="E48" s="13">
        <f>D48/C48</f>
        <v>0</v>
      </c>
      <c r="F48" s="76"/>
      <c r="I48" s="70"/>
      <c r="J48" s="71"/>
    </row>
    <row r="49" spans="1:10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29256000</v>
      </c>
      <c r="E49" s="14">
        <f aca="true" t="shared" si="0" ref="E49:E54">(D49/C49)</f>
        <v>0.35248192771084336</v>
      </c>
      <c r="F49" s="77">
        <f>D49/H49</f>
        <v>6.224680851063829</v>
      </c>
      <c r="H49" s="38">
        <v>4700000</v>
      </c>
      <c r="I49" s="70"/>
      <c r="J49" s="71"/>
    </row>
    <row r="50" spans="1:6" ht="19.5" customHeight="1">
      <c r="A50" s="18">
        <v>6701</v>
      </c>
      <c r="B50" s="5" t="s">
        <v>45</v>
      </c>
      <c r="C50" s="23">
        <v>20000000</v>
      </c>
      <c r="D50" s="85">
        <v>3846000</v>
      </c>
      <c r="E50" s="12">
        <f t="shared" si="0"/>
        <v>0.1923</v>
      </c>
      <c r="F50" s="76"/>
    </row>
    <row r="51" spans="1:6" ht="19.5" customHeight="1">
      <c r="A51" s="18">
        <v>6702</v>
      </c>
      <c r="B51" s="5" t="s">
        <v>46</v>
      </c>
      <c r="C51" s="23">
        <v>12000000</v>
      </c>
      <c r="D51" s="85">
        <v>9550000</v>
      </c>
      <c r="E51" s="12">
        <f t="shared" si="0"/>
        <v>0.7958333333333333</v>
      </c>
      <c r="F51" s="76"/>
    </row>
    <row r="52" spans="1:6" ht="19.5" customHeight="1">
      <c r="A52" s="18">
        <v>6703</v>
      </c>
      <c r="B52" s="5" t="s">
        <v>47</v>
      </c>
      <c r="C52" s="23">
        <v>10000000</v>
      </c>
      <c r="D52" s="85">
        <v>6300000</v>
      </c>
      <c r="E52" s="12">
        <f t="shared" si="0"/>
        <v>0.63</v>
      </c>
      <c r="F52" s="76"/>
    </row>
    <row r="53" spans="1:6" ht="19.5" customHeight="1">
      <c r="A53" s="18">
        <v>6704</v>
      </c>
      <c r="B53" s="5" t="s">
        <v>48</v>
      </c>
      <c r="C53" s="23">
        <v>36000000</v>
      </c>
      <c r="D53" s="85">
        <v>9000000</v>
      </c>
      <c r="E53" s="12">
        <f t="shared" si="0"/>
        <v>0.25</v>
      </c>
      <c r="F53" s="76"/>
    </row>
    <row r="54" spans="1:6" ht="19.5" customHeight="1">
      <c r="A54" s="18">
        <v>6749</v>
      </c>
      <c r="B54" s="5" t="s">
        <v>49</v>
      </c>
      <c r="C54" s="23">
        <v>5000000</v>
      </c>
      <c r="D54" s="85">
        <v>560000</v>
      </c>
      <c r="E54" s="12">
        <f t="shared" si="0"/>
        <v>0.112</v>
      </c>
      <c r="F54" s="76"/>
    </row>
    <row r="55" spans="1:6" ht="19.5" customHeight="1">
      <c r="A55" s="2">
        <v>6750</v>
      </c>
      <c r="B55" s="4" t="s">
        <v>78</v>
      </c>
      <c r="C55" s="24">
        <f>C56</f>
        <v>0</v>
      </c>
      <c r="D55" s="89">
        <f>D56</f>
        <v>10110000</v>
      </c>
      <c r="E55" s="14"/>
      <c r="F55" s="19"/>
    </row>
    <row r="56" spans="1:6" ht="19.5" customHeight="1">
      <c r="A56" s="18">
        <v>6799</v>
      </c>
      <c r="B56" s="5" t="s">
        <v>79</v>
      </c>
      <c r="C56" s="23"/>
      <c r="D56" s="85">
        <v>10110000</v>
      </c>
      <c r="E56" s="12"/>
      <c r="F56" s="19"/>
    </row>
    <row r="57" spans="1:8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77008000</v>
      </c>
      <c r="E57" s="14">
        <f>(D57/C57)</f>
        <v>0.4996270055507335</v>
      </c>
      <c r="F57" s="77">
        <f>D57/H57</f>
        <v>3.8530971680176123</v>
      </c>
      <c r="H57" s="88">
        <v>19986000</v>
      </c>
    </row>
    <row r="58" spans="1:6" ht="19.5" customHeight="1">
      <c r="A58" s="18">
        <v>6906</v>
      </c>
      <c r="B58" s="5" t="s">
        <v>51</v>
      </c>
      <c r="C58" s="23"/>
      <c r="D58" s="87"/>
      <c r="E58" s="12"/>
      <c r="F58" s="76"/>
    </row>
    <row r="59" spans="1:6" ht="19.5" customHeight="1">
      <c r="A59" s="33">
        <v>6907</v>
      </c>
      <c r="B59" s="31" t="s">
        <v>52</v>
      </c>
      <c r="C59" s="23">
        <v>10000000</v>
      </c>
      <c r="D59" s="85">
        <v>4548000</v>
      </c>
      <c r="E59" s="12">
        <f>(D59/C59)</f>
        <v>0.4548</v>
      </c>
      <c r="F59" s="76"/>
    </row>
    <row r="60" spans="1:6" ht="19.5" customHeight="1">
      <c r="A60" s="33">
        <v>6908</v>
      </c>
      <c r="B60" s="31" t="s">
        <v>75</v>
      </c>
      <c r="C60" s="23">
        <v>22130980</v>
      </c>
      <c r="D60" s="85"/>
      <c r="E60" s="12"/>
      <c r="F60" s="76"/>
    </row>
    <row r="61" spans="1:6" ht="19.5" customHeight="1">
      <c r="A61" s="18">
        <v>6912</v>
      </c>
      <c r="B61" s="5" t="s">
        <v>53</v>
      </c>
      <c r="C61" s="23">
        <v>25000000</v>
      </c>
      <c r="D61" s="85">
        <v>5510000</v>
      </c>
      <c r="E61" s="12">
        <f>(D61/C61)</f>
        <v>0.2204</v>
      </c>
      <c r="F61" s="76"/>
    </row>
    <row r="62" spans="1:6" ht="19.5" customHeight="1">
      <c r="A62" s="18">
        <v>6913</v>
      </c>
      <c r="B62" s="5" t="s">
        <v>92</v>
      </c>
      <c r="C62" s="23">
        <v>20000000</v>
      </c>
      <c r="D62" s="85">
        <v>3180000</v>
      </c>
      <c r="E62" s="12">
        <f>(D62/C62)</f>
        <v>0.159</v>
      </c>
      <c r="F62" s="76"/>
    </row>
    <row r="63" spans="1:6" ht="19.5" customHeight="1">
      <c r="A63" s="18">
        <v>6916</v>
      </c>
      <c r="B63" s="5" t="s">
        <v>76</v>
      </c>
      <c r="C63" s="23"/>
      <c r="D63" s="85"/>
      <c r="E63" s="12">
        <v>0</v>
      </c>
      <c r="F63" s="76"/>
    </row>
    <row r="64" spans="1:6" ht="19.5" customHeight="1">
      <c r="A64" s="18">
        <v>6921</v>
      </c>
      <c r="B64" s="5" t="s">
        <v>91</v>
      </c>
      <c r="C64" s="23">
        <v>20000000</v>
      </c>
      <c r="D64" s="85">
        <v>4070000</v>
      </c>
      <c r="E64" s="12">
        <f>(D64/C64)</f>
        <v>0.2035</v>
      </c>
      <c r="F64" s="76"/>
    </row>
    <row r="65" spans="1:6" ht="30.75" customHeight="1">
      <c r="A65" s="18">
        <v>6949</v>
      </c>
      <c r="B65" s="17" t="s">
        <v>54</v>
      </c>
      <c r="C65" s="23">
        <v>57000000</v>
      </c>
      <c r="D65" s="85">
        <v>59700000</v>
      </c>
      <c r="E65" s="12"/>
      <c r="F65" s="76"/>
    </row>
    <row r="66" spans="1:6" ht="30.75" customHeight="1">
      <c r="A66" s="2">
        <v>6950</v>
      </c>
      <c r="B66" s="101" t="s">
        <v>127</v>
      </c>
      <c r="C66" s="24">
        <f>C67</f>
        <v>70876000</v>
      </c>
      <c r="D66" s="85"/>
      <c r="E66" s="12"/>
      <c r="F66" s="76"/>
    </row>
    <row r="67" spans="1:6" ht="30.75" customHeight="1">
      <c r="A67" s="18">
        <v>6999</v>
      </c>
      <c r="B67" s="17" t="s">
        <v>128</v>
      </c>
      <c r="C67" s="23">
        <v>70876000</v>
      </c>
      <c r="D67" s="85"/>
      <c r="E67" s="12"/>
      <c r="F67" s="76"/>
    </row>
    <row r="68" spans="1:8" ht="21.75" customHeight="1">
      <c r="A68" s="2">
        <v>7000</v>
      </c>
      <c r="B68" s="4" t="s">
        <v>55</v>
      </c>
      <c r="C68" s="15">
        <f>SUM(C69:C78)</f>
        <v>471901300</v>
      </c>
      <c r="D68" s="88">
        <f>SUM(D69:D78)</f>
        <v>30125000</v>
      </c>
      <c r="E68" s="14">
        <f>(D68/C68)</f>
        <v>0.06383750161315513</v>
      </c>
      <c r="F68" s="77">
        <f>D68/H68</f>
        <v>1.061285026809557</v>
      </c>
      <c r="H68" s="38">
        <v>28385400</v>
      </c>
    </row>
    <row r="69" spans="1:6" ht="21.75" customHeight="1">
      <c r="A69" s="18">
        <v>7001</v>
      </c>
      <c r="B69" s="5" t="s">
        <v>106</v>
      </c>
      <c r="C69" s="23">
        <v>32523500</v>
      </c>
      <c r="D69" s="91"/>
      <c r="E69" s="14"/>
      <c r="F69" s="76"/>
    </row>
    <row r="70" spans="1:6" ht="21.75" customHeight="1">
      <c r="A70" s="18">
        <v>7001</v>
      </c>
      <c r="B70" s="5" t="s">
        <v>88</v>
      </c>
      <c r="C70" s="23">
        <v>30000000</v>
      </c>
      <c r="D70" s="91">
        <v>10420000</v>
      </c>
      <c r="E70" s="12">
        <f>(D70/C70)</f>
        <v>0.3473333333333333</v>
      </c>
      <c r="F70" s="76"/>
    </row>
    <row r="71" spans="1:6" ht="21.75" customHeight="1">
      <c r="A71" s="18">
        <v>7001</v>
      </c>
      <c r="B71" s="5" t="s">
        <v>89</v>
      </c>
      <c r="C71" s="23">
        <v>19125000</v>
      </c>
      <c r="D71" s="91"/>
      <c r="E71" s="12"/>
      <c r="F71" s="76"/>
    </row>
    <row r="72" spans="1:6" ht="21.75" customHeight="1">
      <c r="A72" s="18">
        <v>7001</v>
      </c>
      <c r="B72" s="5" t="s">
        <v>90</v>
      </c>
      <c r="C72" s="23">
        <v>1840000</v>
      </c>
      <c r="D72" s="91"/>
      <c r="E72" s="12"/>
      <c r="F72" s="76"/>
    </row>
    <row r="73" spans="1:6" ht="21.75" customHeight="1">
      <c r="A73" s="18">
        <v>7001</v>
      </c>
      <c r="B73" s="5" t="s">
        <v>107</v>
      </c>
      <c r="C73" s="23">
        <v>4000000</v>
      </c>
      <c r="D73" s="91"/>
      <c r="E73" s="12"/>
      <c r="F73" s="76"/>
    </row>
    <row r="74" spans="1:6" ht="21.75" customHeight="1">
      <c r="A74" s="18">
        <v>7001</v>
      </c>
      <c r="B74" s="5" t="s">
        <v>77</v>
      </c>
      <c r="C74" s="23">
        <v>5000000</v>
      </c>
      <c r="D74" s="91"/>
      <c r="E74" s="12"/>
      <c r="F74" s="76"/>
    </row>
    <row r="75" spans="1:6" ht="21.75" customHeight="1">
      <c r="A75" s="18">
        <v>7004</v>
      </c>
      <c r="B75" s="5" t="s">
        <v>87</v>
      </c>
      <c r="C75" s="23">
        <v>1820000</v>
      </c>
      <c r="D75" s="91">
        <v>20000</v>
      </c>
      <c r="E75" s="12">
        <f>(D75/C75)</f>
        <v>0.01098901098901099</v>
      </c>
      <c r="F75" s="76"/>
    </row>
    <row r="76" spans="1:6" ht="21.75" customHeight="1">
      <c r="A76" s="18">
        <v>7049</v>
      </c>
      <c r="B76" s="5" t="s">
        <v>86</v>
      </c>
      <c r="C76" s="23">
        <v>30000000</v>
      </c>
      <c r="D76" s="91"/>
      <c r="E76" s="12">
        <f>(D76/C76)</f>
        <v>0</v>
      </c>
      <c r="F76" s="76"/>
    </row>
    <row r="77" spans="1:6" ht="21.75" customHeight="1">
      <c r="A77" s="18">
        <v>7049</v>
      </c>
      <c r="B77" s="5" t="s">
        <v>83</v>
      </c>
      <c r="C77" s="23">
        <v>70032800</v>
      </c>
      <c r="D77" s="91">
        <f>19685000-900000</f>
        <v>18785000</v>
      </c>
      <c r="E77" s="12">
        <f>(D77/C77)</f>
        <v>0.26823145726002673</v>
      </c>
      <c r="F77" s="76"/>
    </row>
    <row r="78" spans="1:6" ht="21.75" customHeight="1">
      <c r="A78" s="18">
        <v>7049</v>
      </c>
      <c r="B78" s="5" t="s">
        <v>108</v>
      </c>
      <c r="C78" s="23">
        <v>277560000</v>
      </c>
      <c r="D78" s="91">
        <v>900000</v>
      </c>
      <c r="E78" s="12">
        <f>(D78/C78)</f>
        <v>0.00324254215304799</v>
      </c>
      <c r="F78" s="19"/>
    </row>
    <row r="79" spans="1:8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38121000</v>
      </c>
      <c r="E79" s="14">
        <f>(D79/C79)</f>
        <v>0.2018693073501377</v>
      </c>
      <c r="F79" s="77">
        <f>D79/H79</f>
        <v>11.104281969123216</v>
      </c>
      <c r="H79" s="88">
        <v>3433000</v>
      </c>
    </row>
    <row r="80" spans="1:6" ht="21.75" customHeight="1">
      <c r="A80" s="18">
        <v>7756</v>
      </c>
      <c r="B80" s="5" t="s">
        <v>85</v>
      </c>
      <c r="C80" s="23"/>
      <c r="D80" s="87"/>
      <c r="E80" s="12"/>
      <c r="F80" s="19"/>
    </row>
    <row r="81" spans="1:6" ht="34.5" customHeight="1">
      <c r="A81" s="18">
        <v>7757</v>
      </c>
      <c r="B81" s="98" t="s">
        <v>117</v>
      </c>
      <c r="C81" s="23"/>
      <c r="D81" s="87"/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7">
        <v>34611000</v>
      </c>
      <c r="E82" s="12">
        <f>(D82/C82)</f>
        <v>0.69222</v>
      </c>
      <c r="F82" s="76"/>
    </row>
    <row r="83" spans="1:6" ht="21.75" customHeight="1">
      <c r="A83" s="18">
        <v>7799</v>
      </c>
      <c r="B83" s="5" t="s">
        <v>83</v>
      </c>
      <c r="C83" s="23"/>
      <c r="D83" s="85"/>
      <c r="E83" s="12"/>
      <c r="F83" s="76"/>
    </row>
    <row r="84" spans="1:6" ht="21" customHeight="1">
      <c r="A84" s="18">
        <v>7799</v>
      </c>
      <c r="B84" s="5" t="s">
        <v>56</v>
      </c>
      <c r="C84" s="23">
        <v>138840000</v>
      </c>
      <c r="D84" s="85">
        <v>3510000</v>
      </c>
      <c r="E84" s="12">
        <f>(D84/C84)</f>
        <v>0.025280898876404494</v>
      </c>
      <c r="F84" s="76"/>
    </row>
    <row r="85" spans="1:6" ht="36.75" customHeight="1" hidden="1">
      <c r="A85" s="64">
        <v>7950</v>
      </c>
      <c r="B85" s="65" t="s">
        <v>94</v>
      </c>
      <c r="C85" s="23"/>
      <c r="D85" s="85"/>
      <c r="E85" s="12"/>
      <c r="F85" s="19"/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6.25" customHeight="1" hidden="1">
      <c r="A87" s="62">
        <v>7952</v>
      </c>
      <c r="B87" s="63" t="s">
        <v>96</v>
      </c>
      <c r="C87" s="23"/>
      <c r="D87" s="85"/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8" ht="26.25" customHeight="1">
      <c r="A89" s="2">
        <v>9050</v>
      </c>
      <c r="B89" s="16" t="s">
        <v>80</v>
      </c>
      <c r="C89" s="15">
        <f>C90+C91</f>
        <v>0</v>
      </c>
      <c r="D89" s="88">
        <f>D90+D91</f>
        <v>0</v>
      </c>
      <c r="E89" s="14"/>
      <c r="F89" s="77">
        <f>D89/H89</f>
        <v>0</v>
      </c>
      <c r="H89" s="38">
        <v>23000000</v>
      </c>
    </row>
    <row r="90" spans="1:6" ht="26.25" customHeight="1">
      <c r="A90" s="18">
        <v>9003</v>
      </c>
      <c r="B90" s="17" t="s">
        <v>57</v>
      </c>
      <c r="C90" s="23"/>
      <c r="D90" s="85"/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91"/>
      <c r="E91" s="19"/>
      <c r="F91" s="19"/>
    </row>
    <row r="92" spans="1:9" s="54" customFormat="1" ht="31.5">
      <c r="A92" s="50">
        <v>1.2</v>
      </c>
      <c r="B92" s="51" t="s">
        <v>3</v>
      </c>
      <c r="C92" s="52">
        <f>C93+C96+C98+C100+C102+C105+C111</f>
        <v>812591000</v>
      </c>
      <c r="D92" s="92">
        <f>D93+D96+D98+D102+D105+D111</f>
        <v>23379570</v>
      </c>
      <c r="E92" s="12"/>
      <c r="F92" s="78"/>
      <c r="G92" s="53"/>
      <c r="H92" s="92">
        <f>H93+H96+H98+H102+H105+H111</f>
        <v>24996300</v>
      </c>
      <c r="I92" s="53"/>
    </row>
    <row r="93" spans="1:6" ht="21.75" customHeight="1">
      <c r="A93" s="34" t="s">
        <v>59</v>
      </c>
      <c r="B93" s="4" t="s">
        <v>60</v>
      </c>
      <c r="C93" s="15">
        <f>C94</f>
        <v>472032800</v>
      </c>
      <c r="D93" s="88">
        <f>D94</f>
        <v>0</v>
      </c>
      <c r="E93" s="14">
        <f aca="true" t="shared" si="1" ref="E93:E103">(D93/C93)</f>
        <v>0</v>
      </c>
      <c r="F93" s="77"/>
    </row>
    <row r="94" spans="1:6" ht="21.75" customHeight="1">
      <c r="A94" s="18">
        <v>6105</v>
      </c>
      <c r="B94" s="5" t="s">
        <v>61</v>
      </c>
      <c r="C94" s="23">
        <v>472032800</v>
      </c>
      <c r="D94" s="85"/>
      <c r="E94" s="12">
        <f t="shared" si="1"/>
        <v>0</v>
      </c>
      <c r="F94" s="76"/>
    </row>
    <row r="95" spans="1:6" ht="21.75" customHeight="1">
      <c r="A95" s="18">
        <v>6149</v>
      </c>
      <c r="B95" s="5" t="s">
        <v>66</v>
      </c>
      <c r="C95" s="23"/>
      <c r="D95" s="85"/>
      <c r="E95" s="12"/>
      <c r="F95" s="76"/>
    </row>
    <row r="96" spans="1:8" ht="21.7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19329570</v>
      </c>
      <c r="E96" s="14">
        <f t="shared" si="1"/>
        <v>0.21583249775006644</v>
      </c>
      <c r="F96" s="77">
        <f>D96/H96</f>
        <v>0.9774108402481758</v>
      </c>
      <c r="H96" s="38">
        <v>19776300</v>
      </c>
    </row>
    <row r="97" spans="1:6" ht="21.75" customHeight="1">
      <c r="A97" s="18">
        <v>6449</v>
      </c>
      <c r="B97" s="9" t="s">
        <v>109</v>
      </c>
      <c r="C97" s="23">
        <v>89558200</v>
      </c>
      <c r="D97" s="85">
        <v>19329570</v>
      </c>
      <c r="E97" s="12">
        <f t="shared" si="1"/>
        <v>0.21583249775006644</v>
      </c>
      <c r="F97" s="76"/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2250000</v>
      </c>
      <c r="E98" s="14">
        <f t="shared" si="1"/>
        <v>0.15</v>
      </c>
      <c r="F98" s="77"/>
    </row>
    <row r="99" spans="1:6" ht="21.75" customHeight="1">
      <c r="A99" s="18">
        <v>6758</v>
      </c>
      <c r="B99" s="5" t="s">
        <v>63</v>
      </c>
      <c r="C99" s="23">
        <v>15000000</v>
      </c>
      <c r="D99" s="85">
        <v>2250000</v>
      </c>
      <c r="E99" s="12">
        <f t="shared" si="1"/>
        <v>0.15</v>
      </c>
      <c r="F99" s="76"/>
    </row>
    <row r="100" spans="1:6" ht="21.75" customHeight="1">
      <c r="A100" s="2">
        <v>6900</v>
      </c>
      <c r="B100" s="4" t="s">
        <v>50</v>
      </c>
      <c r="C100" s="15">
        <f>C101</f>
        <v>3000000</v>
      </c>
      <c r="D100" s="93"/>
      <c r="E100" s="60"/>
      <c r="F100" s="61"/>
    </row>
    <row r="101" spans="1:6" ht="28.5" customHeight="1">
      <c r="A101" s="18">
        <v>6949</v>
      </c>
      <c r="B101" s="17" t="s">
        <v>54</v>
      </c>
      <c r="C101" s="23">
        <v>3000000</v>
      </c>
      <c r="D101" s="85"/>
      <c r="E101" s="12"/>
      <c r="F101" s="76"/>
    </row>
    <row r="102" spans="1:8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1800000</v>
      </c>
      <c r="E102" s="14">
        <f t="shared" si="1"/>
        <v>1</v>
      </c>
      <c r="F102" s="77">
        <f>D102/H102</f>
        <v>0.3448275862068966</v>
      </c>
      <c r="H102" s="38">
        <v>5220000</v>
      </c>
    </row>
    <row r="103" spans="1:6" ht="21.75" customHeight="1">
      <c r="A103" s="18">
        <v>7004</v>
      </c>
      <c r="B103" s="5" t="s">
        <v>65</v>
      </c>
      <c r="C103" s="23">
        <v>1800000</v>
      </c>
      <c r="D103" s="85">
        <v>1800000</v>
      </c>
      <c r="E103" s="12">
        <f t="shared" si="1"/>
        <v>1</v>
      </c>
      <c r="F103" s="76"/>
    </row>
    <row r="104" spans="1:6" ht="18.75" customHeight="1">
      <c r="A104" s="18">
        <v>7049</v>
      </c>
      <c r="B104" s="5" t="s">
        <v>66</v>
      </c>
      <c r="C104" s="23"/>
      <c r="D104" s="91"/>
      <c r="E104" s="12"/>
      <c r="F104" s="19"/>
    </row>
    <row r="105" spans="1:6" ht="18.75" customHeight="1">
      <c r="A105" s="2">
        <v>7750</v>
      </c>
      <c r="B105" s="4" t="s">
        <v>49</v>
      </c>
      <c r="C105" s="15">
        <f>SUM(C106:C110)</f>
        <v>115200000</v>
      </c>
      <c r="D105" s="88"/>
      <c r="E105" s="14"/>
      <c r="F105" s="77"/>
    </row>
    <row r="106" spans="1:6" ht="18.75" customHeight="1">
      <c r="A106" s="18">
        <v>7799</v>
      </c>
      <c r="B106" s="5" t="s">
        <v>67</v>
      </c>
      <c r="C106" s="23">
        <v>81000000</v>
      </c>
      <c r="D106" s="91"/>
      <c r="E106" s="12"/>
      <c r="F106" s="76"/>
    </row>
    <row r="107" spans="1:6" ht="18.75" customHeight="1">
      <c r="A107" s="18">
        <v>7799</v>
      </c>
      <c r="B107" s="5" t="s">
        <v>110</v>
      </c>
      <c r="C107" s="23">
        <v>10800000</v>
      </c>
      <c r="D107" s="91"/>
      <c r="E107" s="12"/>
      <c r="F107" s="76"/>
    </row>
    <row r="108" spans="1:6" ht="18.75" customHeight="1">
      <c r="A108" s="55">
        <v>7799</v>
      </c>
      <c r="B108" s="56" t="s">
        <v>68</v>
      </c>
      <c r="C108" s="57">
        <v>10800000</v>
      </c>
      <c r="D108" s="94"/>
      <c r="E108" s="58"/>
      <c r="F108" s="76"/>
    </row>
    <row r="109" spans="1:6" ht="18.75" customHeight="1">
      <c r="A109" s="18">
        <v>7799</v>
      </c>
      <c r="B109" s="5" t="s">
        <v>69</v>
      </c>
      <c r="C109" s="23">
        <v>9000000</v>
      </c>
      <c r="D109" s="91"/>
      <c r="E109" s="12"/>
      <c r="F109" s="76"/>
    </row>
    <row r="110" spans="1:6" ht="18.75" customHeight="1">
      <c r="A110" s="18">
        <v>7799</v>
      </c>
      <c r="B110" s="5" t="s">
        <v>111</v>
      </c>
      <c r="C110" s="23">
        <v>3600000</v>
      </c>
      <c r="D110" s="91"/>
      <c r="E110" s="12"/>
      <c r="F110" s="76"/>
    </row>
    <row r="111" spans="1:6" ht="18.75" customHeight="1">
      <c r="A111" s="2">
        <v>9050</v>
      </c>
      <c r="B111" s="16" t="s">
        <v>80</v>
      </c>
      <c r="C111" s="15">
        <f>C112+C113</f>
        <v>116000000</v>
      </c>
      <c r="D111" s="88"/>
      <c r="E111" s="61"/>
      <c r="F111" s="61"/>
    </row>
    <row r="112" spans="1:6" ht="18.75" customHeight="1">
      <c r="A112" s="18">
        <v>6956</v>
      </c>
      <c r="B112" s="72" t="s">
        <v>112</v>
      </c>
      <c r="C112" s="73">
        <v>86000000</v>
      </c>
      <c r="D112" s="91"/>
      <c r="E112" s="19"/>
      <c r="F112" s="19"/>
    </row>
    <row r="113" spans="1:6" ht="18.75" customHeight="1">
      <c r="A113" s="18">
        <v>6999</v>
      </c>
      <c r="B113" s="59" t="s">
        <v>113</v>
      </c>
      <c r="C113" s="74">
        <v>30000000</v>
      </c>
      <c r="D113" s="91"/>
      <c r="E113" s="12"/>
      <c r="F113" s="76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121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D116:F116"/>
    <mergeCell ref="D121:F121"/>
    <mergeCell ref="A7:A8"/>
    <mergeCell ref="B7:B8"/>
    <mergeCell ref="C7:C8"/>
    <mergeCell ref="D7:D8"/>
    <mergeCell ref="E7:F7"/>
    <mergeCell ref="A115:A116"/>
    <mergeCell ref="C115:F115"/>
    <mergeCell ref="A1:F1"/>
    <mergeCell ref="A2:F2"/>
    <mergeCell ref="A3:F3"/>
    <mergeCell ref="A4:F4"/>
    <mergeCell ref="A5:F5"/>
    <mergeCell ref="A6:F6"/>
  </mergeCells>
  <printOptions/>
  <pageMargins left="0.78740157480315" right="0.236220472440945" top="0.354330708661417" bottom="0.354330708661417" header="0.31496062992126" footer="0.31496062992126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B120" sqref="B120"/>
    </sheetView>
  </sheetViews>
  <sheetFormatPr defaultColWidth="9.00390625" defaultRowHeight="15.75"/>
  <cols>
    <col min="1" max="1" width="6.75390625" style="7" customWidth="1"/>
    <col min="2" max="2" width="32.50390625" style="0" customWidth="1"/>
    <col min="3" max="3" width="15.625" style="26" customWidth="1"/>
    <col min="4" max="4" width="16.875" style="96" customWidth="1"/>
    <col min="5" max="5" width="10.50390625" style="30" customWidth="1"/>
    <col min="6" max="6" width="10.125" style="81" customWidth="1"/>
    <col min="7" max="7" width="11.00390625" style="38" bestFit="1" customWidth="1"/>
    <col min="8" max="8" width="16.50390625" style="38" customWidth="1"/>
    <col min="9" max="9" width="14.875" style="38" customWidth="1"/>
    <col min="10" max="10" width="15.375" style="38" customWidth="1"/>
    <col min="11" max="11" width="12.375" style="38" bestFit="1" customWidth="1"/>
    <col min="12" max="12" width="13.875" style="38" customWidth="1"/>
    <col min="13" max="13" width="13.125" style="38" bestFit="1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126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13" s="36" customFormat="1" ht="23.25" customHeight="1">
      <c r="A7" s="112" t="s">
        <v>1</v>
      </c>
      <c r="B7" s="112" t="s">
        <v>2</v>
      </c>
      <c r="C7" s="115" t="s">
        <v>123</v>
      </c>
      <c r="D7" s="110" t="s">
        <v>131</v>
      </c>
      <c r="E7" s="112" t="s">
        <v>8</v>
      </c>
      <c r="F7" s="112"/>
      <c r="G7" s="39"/>
      <c r="H7" s="39"/>
      <c r="I7" s="39"/>
      <c r="J7" s="39"/>
      <c r="K7" s="39"/>
      <c r="L7" s="39"/>
      <c r="M7" s="39"/>
    </row>
    <row r="8" spans="1:13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  <c r="J8" s="39"/>
      <c r="K8" s="39"/>
      <c r="L8" s="39"/>
      <c r="M8" s="39"/>
    </row>
    <row r="9" spans="1:10" ht="18.75" customHeight="1">
      <c r="A9" s="41" t="s">
        <v>0</v>
      </c>
      <c r="B9" s="42" t="s">
        <v>4</v>
      </c>
      <c r="C9" s="20">
        <f>C10+C11</f>
        <v>7837873947</v>
      </c>
      <c r="D9" s="82">
        <f>D11+D10</f>
        <v>2544568677</v>
      </c>
      <c r="E9" s="13">
        <f>D9/C9</f>
        <v>0.3246503700118769</v>
      </c>
      <c r="F9" s="76">
        <f>D9/H9</f>
        <v>1.1548952871043823</v>
      </c>
      <c r="H9" s="20">
        <f>H10+H11</f>
        <v>2203289515</v>
      </c>
      <c r="J9" s="38">
        <f>7620644000</f>
        <v>7620644000</v>
      </c>
    </row>
    <row r="10" spans="1:13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7000282947</v>
      </c>
      <c r="D10" s="83">
        <f>D12+D15+D17+D23+D26+D31+D33+D36+D40+D45+D49+D57+D66+D68+D79+D85</f>
        <v>2081734489</v>
      </c>
      <c r="E10" s="13" t="s">
        <v>122</v>
      </c>
      <c r="F10" s="76">
        <f>D10/H10</f>
        <v>0.9853640453111039</v>
      </c>
      <c r="G10" s="48"/>
      <c r="H10" s="46">
        <f>H12+H17+H23+H26+H33+H36+H40+H45+H49+H55+H57+H68+H79+H89+H15+H66</f>
        <v>2112655215</v>
      </c>
      <c r="I10" s="48"/>
      <c r="J10" s="48">
        <v>6808053000</v>
      </c>
      <c r="K10" s="48">
        <v>192229947</v>
      </c>
      <c r="L10" s="48">
        <f>K10+J10</f>
        <v>7000282947</v>
      </c>
      <c r="M10" s="48">
        <f>L10-C10</f>
        <v>0</v>
      </c>
    </row>
    <row r="11" spans="1:12" ht="18.75" customHeight="1">
      <c r="A11" s="10">
        <v>1.2</v>
      </c>
      <c r="B11" s="11" t="s">
        <v>3</v>
      </c>
      <c r="C11" s="20">
        <f>C92</f>
        <v>837591000</v>
      </c>
      <c r="D11" s="82">
        <f>D92</f>
        <v>462834188</v>
      </c>
      <c r="E11" s="13">
        <f>D11/C11</f>
        <v>0.5525777951291263</v>
      </c>
      <c r="F11" s="76">
        <f>D11/H11</f>
        <v>5.106611823559072</v>
      </c>
      <c r="H11" s="20">
        <f>H92</f>
        <v>90634300</v>
      </c>
      <c r="J11" s="38">
        <v>812591000</v>
      </c>
      <c r="K11" s="38">
        <v>25000000</v>
      </c>
      <c r="L11" s="48">
        <f>K11+J11</f>
        <v>837591000</v>
      </c>
    </row>
    <row r="12" spans="1:13" s="1" customFormat="1" ht="18.75" customHeight="1">
      <c r="A12" s="2">
        <v>6000</v>
      </c>
      <c r="B12" s="4" t="s">
        <v>18</v>
      </c>
      <c r="C12" s="27">
        <f>SUM(C13:C14)</f>
        <v>2892056000</v>
      </c>
      <c r="D12" s="84">
        <f>SUM(D13:D14)</f>
        <v>782615700</v>
      </c>
      <c r="E12" s="14">
        <f>D12/C12</f>
        <v>0.2706087641456459</v>
      </c>
      <c r="F12" s="77">
        <f>D12/H12</f>
        <v>1.0799209432590409</v>
      </c>
      <c r="G12" s="40"/>
      <c r="H12" s="40">
        <f>590177215+134520000</f>
        <v>724697215</v>
      </c>
      <c r="I12" s="40"/>
      <c r="J12" s="40"/>
      <c r="K12" s="40"/>
      <c r="L12" s="40">
        <f>SUM(L10:L11)</f>
        <v>7837873947</v>
      </c>
      <c r="M12" s="40">
        <f>L10-138840000</f>
        <v>6861442947</v>
      </c>
    </row>
    <row r="13" spans="1:6" ht="18.75" customHeight="1">
      <c r="A13" s="18">
        <v>6001</v>
      </c>
      <c r="B13" s="5" t="s">
        <v>12</v>
      </c>
      <c r="C13" s="22">
        <f>2040012000+50000000</f>
        <v>2090012000</v>
      </c>
      <c r="D13" s="85">
        <v>574926500</v>
      </c>
      <c r="E13" s="13">
        <f>D13/C13</f>
        <v>0.2750828703375866</v>
      </c>
      <c r="F13" s="76"/>
    </row>
    <row r="14" spans="1:6" ht="18.75" customHeight="1">
      <c r="A14" s="18">
        <v>6003</v>
      </c>
      <c r="B14" s="5" t="s">
        <v>13</v>
      </c>
      <c r="C14" s="22">
        <f>772044000+30000000</f>
        <v>802044000</v>
      </c>
      <c r="D14" s="85">
        <v>207689200</v>
      </c>
      <c r="E14" s="13">
        <f>D14/C14</f>
        <v>0.2589498830488103</v>
      </c>
      <c r="F14" s="76"/>
    </row>
    <row r="15" spans="1:13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13078650</v>
      </c>
      <c r="E15" s="14"/>
      <c r="F15" s="77">
        <f>D15/H15</f>
        <v>0.9330562887921809</v>
      </c>
      <c r="G15" s="40"/>
      <c r="H15" s="40">
        <v>14017000</v>
      </c>
      <c r="I15" s="40"/>
      <c r="J15" s="40"/>
      <c r="K15" s="40">
        <f>J10+K10</f>
        <v>7000282947</v>
      </c>
      <c r="L15" s="40">
        <f>-K15-C10</f>
        <v>-14000565894</v>
      </c>
      <c r="M15" s="40"/>
    </row>
    <row r="16" spans="1:6" ht="21" customHeight="1">
      <c r="A16" s="18">
        <v>6051</v>
      </c>
      <c r="B16" s="5" t="s">
        <v>81</v>
      </c>
      <c r="C16" s="22">
        <f>42000000+9030000</f>
        <v>51030000</v>
      </c>
      <c r="D16" s="85">
        <v>13078650</v>
      </c>
      <c r="E16" s="13">
        <f>D16/C16</f>
        <v>0.2562933568489124</v>
      </c>
      <c r="F16" s="76"/>
    </row>
    <row r="17" spans="1:11" ht="21" customHeight="1">
      <c r="A17" s="2">
        <v>6100</v>
      </c>
      <c r="B17" s="4" t="s">
        <v>19</v>
      </c>
      <c r="C17" s="21">
        <f>SUM(C18:C22)</f>
        <v>1913876147</v>
      </c>
      <c r="D17" s="84">
        <f>SUM(D18:D22)</f>
        <v>512887182</v>
      </c>
      <c r="E17" s="14">
        <f>(D17/C17)</f>
        <v>0.26798347573532927</v>
      </c>
      <c r="F17" s="77">
        <f>D17/H17</f>
        <v>0.766070377473473</v>
      </c>
      <c r="H17" s="38">
        <v>669504000</v>
      </c>
      <c r="J17" s="38">
        <v>138840000</v>
      </c>
      <c r="K17" s="38">
        <f>D17-J17</f>
        <v>374047182</v>
      </c>
    </row>
    <row r="18" spans="1:6" ht="21" customHeight="1">
      <c r="A18" s="18">
        <v>6101</v>
      </c>
      <c r="B18" s="5" t="s">
        <v>14</v>
      </c>
      <c r="C18" s="22">
        <f>62400000+5000000</f>
        <v>67400000</v>
      </c>
      <c r="D18" s="85">
        <v>13552500</v>
      </c>
      <c r="E18" s="13">
        <f>D18/C18</f>
        <v>0.20107566765578636</v>
      </c>
      <c r="F18" s="76"/>
    </row>
    <row r="19" spans="1:10" ht="21" customHeight="1">
      <c r="A19" s="18">
        <v>6102</v>
      </c>
      <c r="B19" s="5" t="s">
        <v>74</v>
      </c>
      <c r="C19" s="22">
        <f>84240000+15000000</f>
        <v>99240000</v>
      </c>
      <c r="D19" s="85">
        <v>22101000</v>
      </c>
      <c r="E19" s="13">
        <f>D19/C19</f>
        <v>0.2227025392986699</v>
      </c>
      <c r="F19" s="76"/>
      <c r="J19" s="38">
        <f>D10-138840000</f>
        <v>1942894489</v>
      </c>
    </row>
    <row r="20" spans="1:6" ht="21" customHeight="1">
      <c r="A20" s="18">
        <v>6112</v>
      </c>
      <c r="B20" s="5" t="s">
        <v>15</v>
      </c>
      <c r="C20" s="22">
        <f>1244677200+35000000</f>
        <v>1279677200</v>
      </c>
      <c r="D20" s="85">
        <f>207576298+138840000</f>
        <v>346416298</v>
      </c>
      <c r="E20" s="13">
        <f>D20/C20</f>
        <v>0.2707060014822488</v>
      </c>
      <c r="F20" s="76"/>
    </row>
    <row r="21" spans="1:6" ht="21" customHeight="1">
      <c r="A21" s="18">
        <v>6113</v>
      </c>
      <c r="B21" s="5" t="s">
        <v>16</v>
      </c>
      <c r="C21" s="22">
        <f>7800000+1500000</f>
        <v>9300000</v>
      </c>
      <c r="D21" s="85">
        <v>3179000</v>
      </c>
      <c r="E21" s="13">
        <f>D21/C21</f>
        <v>0.34182795698924734</v>
      </c>
      <c r="F21" s="76"/>
    </row>
    <row r="22" spans="1:6" ht="19.5" customHeight="1">
      <c r="A22" s="18">
        <v>6115</v>
      </c>
      <c r="B22" s="5" t="s">
        <v>17</v>
      </c>
      <c r="C22" s="22">
        <f>431629000+25000000+1629947</f>
        <v>458258947</v>
      </c>
      <c r="D22" s="85">
        <v>127638384</v>
      </c>
      <c r="E22" s="13">
        <f>D22/C22</f>
        <v>0.2785289514489283</v>
      </c>
      <c r="F22" s="76"/>
    </row>
    <row r="23" spans="1:6" ht="19.5" customHeight="1">
      <c r="A23" s="2">
        <v>6250</v>
      </c>
      <c r="B23" s="4" t="s">
        <v>20</v>
      </c>
      <c r="C23" s="21">
        <f>SUM(C24:C25)</f>
        <v>9944000</v>
      </c>
      <c r="D23" s="100">
        <f>SUM(D24:D25)</f>
        <v>1300000</v>
      </c>
      <c r="E23" s="28"/>
      <c r="F23" s="77"/>
    </row>
    <row r="24" spans="1:6" ht="19.5" customHeight="1">
      <c r="A24" s="32">
        <v>6253</v>
      </c>
      <c r="B24" s="3" t="s">
        <v>21</v>
      </c>
      <c r="C24" s="22">
        <v>8000000</v>
      </c>
      <c r="D24" s="87">
        <v>1300000</v>
      </c>
      <c r="E24" s="13"/>
      <c r="F24" s="76"/>
    </row>
    <row r="25" spans="1:6" ht="19.5" customHeight="1">
      <c r="A25" s="18">
        <v>6299</v>
      </c>
      <c r="B25" s="5" t="s">
        <v>22</v>
      </c>
      <c r="C25" s="22">
        <v>1944000</v>
      </c>
      <c r="D25" s="85"/>
      <c r="E25" s="13"/>
      <c r="F25" s="76"/>
    </row>
    <row r="26" spans="1:8" ht="19.5" customHeight="1">
      <c r="A26" s="2">
        <v>6300</v>
      </c>
      <c r="B26" s="4" t="s">
        <v>23</v>
      </c>
      <c r="C26" s="21">
        <f>SUM(C27:C30)</f>
        <v>796888520</v>
      </c>
      <c r="D26" s="84">
        <f>SUM(D27:D30)</f>
        <v>219149394</v>
      </c>
      <c r="E26" s="14">
        <f>(D26/C26)</f>
        <v>0.27500633840226485</v>
      </c>
      <c r="F26" s="77">
        <f>D26/H26</f>
        <v>1.173233153631599</v>
      </c>
      <c r="H26" s="38">
        <v>186791000</v>
      </c>
    </row>
    <row r="27" spans="1:6" ht="19.5" customHeight="1">
      <c r="A27" s="18">
        <v>6301</v>
      </c>
      <c r="B27" s="5" t="s">
        <v>24</v>
      </c>
      <c r="C27" s="22">
        <f>578893252+15000000</f>
        <v>593893252</v>
      </c>
      <c r="D27" s="85">
        <v>163789370</v>
      </c>
      <c r="E27" s="13">
        <f>D27/C27</f>
        <v>0.2757892423401369</v>
      </c>
      <c r="F27" s="76"/>
    </row>
    <row r="28" spans="1:6" ht="19.5" customHeight="1">
      <c r="A28" s="18">
        <v>6302</v>
      </c>
      <c r="B28" s="5" t="s">
        <v>25</v>
      </c>
      <c r="C28" s="22">
        <f>99179836+8000000</f>
        <v>107179836</v>
      </c>
      <c r="D28" s="85">
        <v>27726749</v>
      </c>
      <c r="E28" s="13">
        <f>D28/C28</f>
        <v>0.2586937061556989</v>
      </c>
      <c r="F28" s="76"/>
    </row>
    <row r="29" spans="1:6" ht="19.5" customHeight="1">
      <c r="A29" s="18">
        <v>6303</v>
      </c>
      <c r="B29" s="5" t="s">
        <v>26</v>
      </c>
      <c r="C29" s="22">
        <f>57487310+3500000</f>
        <v>60987310</v>
      </c>
      <c r="D29" s="85">
        <v>18484500</v>
      </c>
      <c r="E29" s="13">
        <f>D29/C29</f>
        <v>0.303087642330839</v>
      </c>
      <c r="F29" s="76"/>
    </row>
    <row r="30" spans="1:6" ht="19.5" customHeight="1">
      <c r="A30" s="18">
        <v>6304</v>
      </c>
      <c r="B30" s="5" t="s">
        <v>27</v>
      </c>
      <c r="C30" s="22">
        <f>32228122+2600000</f>
        <v>34828122</v>
      </c>
      <c r="D30" s="85">
        <v>9148775</v>
      </c>
      <c r="E30" s="13">
        <f>D30/C30</f>
        <v>0.26268355784443387</v>
      </c>
      <c r="F30" s="76"/>
    </row>
    <row r="31" spans="1:8" ht="19.5" customHeight="1">
      <c r="A31" s="67">
        <v>6400</v>
      </c>
      <c r="B31" s="68" t="s">
        <v>98</v>
      </c>
      <c r="C31" s="22"/>
      <c r="D31" s="97">
        <f>D32</f>
        <v>222334303</v>
      </c>
      <c r="E31" s="12"/>
      <c r="F31" s="77">
        <f>D31/H31</f>
        <v>74.11143433333334</v>
      </c>
      <c r="H31" s="38">
        <v>3000000</v>
      </c>
    </row>
    <row r="32" spans="1:6" ht="33" customHeight="1">
      <c r="A32" s="66">
        <v>6404</v>
      </c>
      <c r="B32" s="69" t="s">
        <v>99</v>
      </c>
      <c r="C32" s="22"/>
      <c r="D32" s="85">
        <f>231334303-9000000</f>
        <v>222334303</v>
      </c>
      <c r="E32" s="13">
        <v>0</v>
      </c>
      <c r="F32" s="19"/>
    </row>
    <row r="33" spans="1:8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11883090</v>
      </c>
      <c r="E33" s="14">
        <f>(D33/C33)</f>
        <v>0.09708406862745098</v>
      </c>
      <c r="F33" s="76">
        <f>SUM(F34:F35)</f>
        <v>0</v>
      </c>
      <c r="H33" s="38">
        <v>18528000</v>
      </c>
    </row>
    <row r="34" spans="1:6" ht="19.5" customHeight="1">
      <c r="A34" s="18">
        <v>6501</v>
      </c>
      <c r="B34" s="5" t="s">
        <v>29</v>
      </c>
      <c r="C34" s="23">
        <v>120000000</v>
      </c>
      <c r="D34" s="85">
        <v>10683090</v>
      </c>
      <c r="E34" s="13">
        <f>D34/C34</f>
        <v>0.08902575</v>
      </c>
      <c r="F34" s="76"/>
    </row>
    <row r="35" spans="1:6" ht="19.5" customHeight="1">
      <c r="A35" s="18">
        <v>6504</v>
      </c>
      <c r="B35" s="5" t="s">
        <v>30</v>
      </c>
      <c r="C35" s="23">
        <v>2400000</v>
      </c>
      <c r="D35" s="85">
        <v>1200000</v>
      </c>
      <c r="E35" s="13">
        <f>D35/C35</f>
        <v>0.5</v>
      </c>
      <c r="F35" s="76"/>
    </row>
    <row r="36" spans="1:8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27519000</v>
      </c>
      <c r="E36" s="14">
        <f>(D36/C36)</f>
        <v>0.12623394495412843</v>
      </c>
      <c r="F36" s="77">
        <v>0.1</v>
      </c>
      <c r="H36" s="38">
        <v>83616000</v>
      </c>
    </row>
    <row r="37" spans="1:6" ht="19.5" customHeight="1">
      <c r="A37" s="18">
        <v>6551</v>
      </c>
      <c r="B37" s="5" t="s">
        <v>32</v>
      </c>
      <c r="C37" s="23">
        <v>48000000</v>
      </c>
      <c r="D37" s="85">
        <v>12010000</v>
      </c>
      <c r="E37" s="13">
        <f>D37/C37</f>
        <v>0.2502083333333333</v>
      </c>
      <c r="F37" s="76"/>
    </row>
    <row r="38" spans="1:6" ht="19.5" customHeight="1">
      <c r="A38" s="18">
        <v>6552</v>
      </c>
      <c r="B38" s="5" t="s">
        <v>33</v>
      </c>
      <c r="C38" s="23">
        <v>36000000</v>
      </c>
      <c r="D38" s="87"/>
      <c r="E38" s="13">
        <f>D38/C38</f>
        <v>0</v>
      </c>
      <c r="F38" s="76"/>
    </row>
    <row r="39" spans="1:6" ht="19.5" customHeight="1">
      <c r="A39" s="18">
        <v>6559</v>
      </c>
      <c r="B39" s="5" t="s">
        <v>34</v>
      </c>
      <c r="C39" s="23">
        <v>134000000</v>
      </c>
      <c r="D39" s="87">
        <v>15509000</v>
      </c>
      <c r="E39" s="13">
        <f>D39/C39</f>
        <v>0.11573880597014925</v>
      </c>
      <c r="F39" s="76"/>
    </row>
    <row r="40" spans="1:8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2325485</v>
      </c>
      <c r="E40" s="14">
        <f>(D40/C40)</f>
        <v>0.09972062607204117</v>
      </c>
      <c r="F40" s="77">
        <f>SUM(F41:F44)</f>
        <v>0</v>
      </c>
      <c r="H40" s="38">
        <v>2359000</v>
      </c>
    </row>
    <row r="41" spans="1:6" ht="19.5" customHeight="1">
      <c r="A41" s="18">
        <v>6601</v>
      </c>
      <c r="B41" s="5" t="s">
        <v>36</v>
      </c>
      <c r="C41" s="23">
        <v>4800000</v>
      </c>
      <c r="D41" s="85">
        <v>75485</v>
      </c>
      <c r="E41" s="13">
        <f>D41/C41</f>
        <v>0.015726041666666666</v>
      </c>
      <c r="F41" s="76"/>
    </row>
    <row r="42" spans="1:6" ht="19.5" customHeight="1">
      <c r="A42" s="18">
        <v>6612</v>
      </c>
      <c r="B42" s="5" t="s">
        <v>37</v>
      </c>
      <c r="C42" s="23">
        <v>1600000</v>
      </c>
      <c r="D42" s="85"/>
      <c r="E42" s="13">
        <f>D42/C42</f>
        <v>0</v>
      </c>
      <c r="F42" s="76"/>
    </row>
    <row r="43" spans="1:6" ht="19.5" customHeight="1">
      <c r="A43" s="18">
        <v>6605</v>
      </c>
      <c r="B43" s="5" t="s">
        <v>38</v>
      </c>
      <c r="C43" s="23">
        <v>7920000</v>
      </c>
      <c r="D43" s="85"/>
      <c r="E43" s="13">
        <f>D43/C43</f>
        <v>0</v>
      </c>
      <c r="F43" s="76"/>
    </row>
    <row r="44" spans="1:6" ht="19.5" customHeight="1">
      <c r="A44" s="18">
        <v>6618</v>
      </c>
      <c r="B44" s="5" t="s">
        <v>39</v>
      </c>
      <c r="C44" s="23">
        <v>9000000</v>
      </c>
      <c r="D44" s="85">
        <v>2250000</v>
      </c>
      <c r="E44" s="13">
        <f>D44/C44</f>
        <v>0.25</v>
      </c>
      <c r="F44" s="76"/>
    </row>
    <row r="45" spans="1:8" ht="19.5" customHeight="1">
      <c r="A45" s="2">
        <v>6650</v>
      </c>
      <c r="B45" s="4" t="s">
        <v>40</v>
      </c>
      <c r="C45" s="15">
        <f>SUM(C46:C48)</f>
        <v>4020000</v>
      </c>
      <c r="D45" s="88">
        <f>SUM(D46:D48)</f>
        <v>2641000</v>
      </c>
      <c r="E45" s="14">
        <f>(D45/C45)</f>
        <v>0.6569651741293532</v>
      </c>
      <c r="F45" s="77">
        <f>SUM(F46:F48)</f>
        <v>0</v>
      </c>
      <c r="H45" s="38">
        <v>3078000</v>
      </c>
    </row>
    <row r="46" spans="1:6" ht="19.5" customHeight="1">
      <c r="A46" s="33">
        <v>6651</v>
      </c>
      <c r="B46" s="17" t="s">
        <v>41</v>
      </c>
      <c r="C46" s="23"/>
      <c r="D46" s="85">
        <v>350000</v>
      </c>
      <c r="E46" s="13"/>
      <c r="F46" s="76"/>
    </row>
    <row r="47" spans="1:10" ht="19.5" customHeight="1">
      <c r="A47" s="18">
        <v>6657</v>
      </c>
      <c r="B47" s="5" t="s">
        <v>42</v>
      </c>
      <c r="C47" s="23"/>
      <c r="D47" s="85"/>
      <c r="E47" s="13"/>
      <c r="F47" s="76"/>
      <c r="I47" s="99"/>
      <c r="J47" s="102"/>
    </row>
    <row r="48" spans="1:10" ht="19.5" customHeight="1">
      <c r="A48" s="18">
        <v>6699</v>
      </c>
      <c r="B48" s="5" t="s">
        <v>43</v>
      </c>
      <c r="C48" s="23">
        <v>4020000</v>
      </c>
      <c r="D48" s="85">
        <v>2291000</v>
      </c>
      <c r="E48" s="13">
        <f>D48/C48</f>
        <v>0.5699004975124378</v>
      </c>
      <c r="F48" s="76"/>
      <c r="I48" s="99"/>
      <c r="J48" s="103"/>
    </row>
    <row r="49" spans="1:10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25645000</v>
      </c>
      <c r="E49" s="14">
        <f aca="true" t="shared" si="0" ref="E49:E54">(D49/C49)</f>
        <v>0.3089759036144578</v>
      </c>
      <c r="F49" s="77">
        <f>SUM(F50:F54)</f>
        <v>0</v>
      </c>
      <c r="H49" s="38">
        <v>24151000</v>
      </c>
      <c r="I49" s="99"/>
      <c r="J49" s="103"/>
    </row>
    <row r="50" spans="1:6" ht="19.5" customHeight="1">
      <c r="A50" s="18">
        <v>6701</v>
      </c>
      <c r="B50" s="5" t="s">
        <v>45</v>
      </c>
      <c r="C50" s="23">
        <v>20000000</v>
      </c>
      <c r="D50" s="85">
        <v>3505000</v>
      </c>
      <c r="E50" s="12">
        <f t="shared" si="0"/>
        <v>0.17525</v>
      </c>
      <c r="F50" s="76"/>
    </row>
    <row r="51" spans="1:6" ht="19.5" customHeight="1">
      <c r="A51" s="18">
        <v>6702</v>
      </c>
      <c r="B51" s="5" t="s">
        <v>46</v>
      </c>
      <c r="C51" s="23">
        <v>12000000</v>
      </c>
      <c r="D51" s="85">
        <v>11640000</v>
      </c>
      <c r="E51" s="12">
        <f t="shared" si="0"/>
        <v>0.97</v>
      </c>
      <c r="F51" s="76"/>
    </row>
    <row r="52" spans="1:6" ht="19.5" customHeight="1">
      <c r="A52" s="18">
        <v>6703</v>
      </c>
      <c r="B52" s="5" t="s">
        <v>47</v>
      </c>
      <c r="C52" s="23">
        <v>10000000</v>
      </c>
      <c r="D52" s="85">
        <v>1500000</v>
      </c>
      <c r="E52" s="12">
        <f t="shared" si="0"/>
        <v>0.15</v>
      </c>
      <c r="F52" s="76"/>
    </row>
    <row r="53" spans="1:6" ht="19.5" customHeight="1">
      <c r="A53" s="18">
        <v>6704</v>
      </c>
      <c r="B53" s="5" t="s">
        <v>48</v>
      </c>
      <c r="C53" s="23">
        <v>36000000</v>
      </c>
      <c r="D53" s="85">
        <v>9000000</v>
      </c>
      <c r="E53" s="12">
        <f t="shared" si="0"/>
        <v>0.25</v>
      </c>
      <c r="F53" s="76"/>
    </row>
    <row r="54" spans="1:6" ht="19.5" customHeight="1">
      <c r="A54" s="18">
        <v>6749</v>
      </c>
      <c r="B54" s="5" t="s">
        <v>49</v>
      </c>
      <c r="C54" s="23">
        <v>5000000</v>
      </c>
      <c r="D54" s="85"/>
      <c r="E54" s="12">
        <f t="shared" si="0"/>
        <v>0</v>
      </c>
      <c r="F54" s="76"/>
    </row>
    <row r="55" spans="1:6" ht="19.5" customHeight="1">
      <c r="A55" s="2">
        <v>6750</v>
      </c>
      <c r="B55" s="4" t="s">
        <v>78</v>
      </c>
      <c r="C55" s="24">
        <f>C56</f>
        <v>0</v>
      </c>
      <c r="D55" s="89">
        <f>D56</f>
        <v>0</v>
      </c>
      <c r="E55" s="14"/>
      <c r="F55" s="19"/>
    </row>
    <row r="56" spans="1:6" ht="19.5" customHeight="1">
      <c r="A56" s="18">
        <v>6799</v>
      </c>
      <c r="B56" s="5" t="s">
        <v>79</v>
      </c>
      <c r="C56" s="23"/>
      <c r="D56" s="85"/>
      <c r="E56" s="12"/>
      <c r="F56" s="19"/>
    </row>
    <row r="57" spans="1:8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44471685</v>
      </c>
      <c r="E57" s="14">
        <f>(D57/C57)</f>
        <v>0.28853177343062375</v>
      </c>
      <c r="F57" s="77">
        <f>D57/H57</f>
        <v>0.6315296297874153</v>
      </c>
      <c r="H57" s="88">
        <v>70419000</v>
      </c>
    </row>
    <row r="58" spans="1:6" ht="19.5" customHeight="1">
      <c r="A58" s="18">
        <v>6906</v>
      </c>
      <c r="B58" s="5" t="s">
        <v>51</v>
      </c>
      <c r="C58" s="23"/>
      <c r="D58" s="87">
        <v>18788000</v>
      </c>
      <c r="E58" s="12"/>
      <c r="F58" s="76"/>
    </row>
    <row r="59" spans="1:6" ht="19.5" customHeight="1">
      <c r="A59" s="33">
        <v>6907</v>
      </c>
      <c r="B59" s="31" t="s">
        <v>52</v>
      </c>
      <c r="C59" s="23">
        <v>10000000</v>
      </c>
      <c r="D59" s="85">
        <v>1590685</v>
      </c>
      <c r="E59" s="12">
        <f>(D59/C59)</f>
        <v>0.1590685</v>
      </c>
      <c r="F59" s="76"/>
    </row>
    <row r="60" spans="1:6" ht="19.5" customHeight="1">
      <c r="A60" s="33">
        <v>6908</v>
      </c>
      <c r="B60" s="31" t="s">
        <v>75</v>
      </c>
      <c r="C60" s="23">
        <v>22130980</v>
      </c>
      <c r="D60" s="85"/>
      <c r="E60" s="12"/>
      <c r="F60" s="76"/>
    </row>
    <row r="61" spans="1:6" ht="19.5" customHeight="1">
      <c r="A61" s="18">
        <v>6912</v>
      </c>
      <c r="B61" s="5" t="s">
        <v>53</v>
      </c>
      <c r="C61" s="23">
        <v>25000000</v>
      </c>
      <c r="D61" s="85">
        <v>5330000</v>
      </c>
      <c r="E61" s="12">
        <f>(D61/C61)</f>
        <v>0.2132</v>
      </c>
      <c r="F61" s="76"/>
    </row>
    <row r="62" spans="1:6" ht="19.5" customHeight="1">
      <c r="A62" s="18">
        <v>6913</v>
      </c>
      <c r="B62" s="5" t="s">
        <v>92</v>
      </c>
      <c r="C62" s="23">
        <v>20000000</v>
      </c>
      <c r="D62" s="85">
        <v>3300000</v>
      </c>
      <c r="E62" s="12">
        <f>(D62/C62)</f>
        <v>0.165</v>
      </c>
      <c r="F62" s="76"/>
    </row>
    <row r="63" spans="1:6" ht="19.5" customHeight="1">
      <c r="A63" s="18">
        <v>6916</v>
      </c>
      <c r="B63" s="5" t="s">
        <v>76</v>
      </c>
      <c r="C63" s="23"/>
      <c r="D63" s="85"/>
      <c r="E63" s="12">
        <v>0</v>
      </c>
      <c r="F63" s="76"/>
    </row>
    <row r="64" spans="1:6" ht="19.5" customHeight="1">
      <c r="A64" s="18">
        <v>6921</v>
      </c>
      <c r="B64" s="5" t="s">
        <v>91</v>
      </c>
      <c r="C64" s="23">
        <v>20000000</v>
      </c>
      <c r="D64" s="85">
        <v>7453000</v>
      </c>
      <c r="E64" s="12">
        <f>(D64/C64)</f>
        <v>0.37265</v>
      </c>
      <c r="F64" s="76"/>
    </row>
    <row r="65" spans="1:6" ht="30.75" customHeight="1">
      <c r="A65" s="18">
        <v>6949</v>
      </c>
      <c r="B65" s="17" t="s">
        <v>54</v>
      </c>
      <c r="C65" s="23">
        <v>57000000</v>
      </c>
      <c r="D65" s="85">
        <v>8010000</v>
      </c>
      <c r="E65" s="12"/>
      <c r="F65" s="76"/>
    </row>
    <row r="66" spans="1:8" ht="30.75" customHeight="1">
      <c r="A66" s="2">
        <v>6950</v>
      </c>
      <c r="B66" s="101" t="s">
        <v>127</v>
      </c>
      <c r="C66" s="24">
        <f>C67</f>
        <v>70876000</v>
      </c>
      <c r="D66" s="86">
        <f>D67</f>
        <v>69876000</v>
      </c>
      <c r="E66" s="12"/>
      <c r="F66" s="76"/>
      <c r="H66" s="38">
        <v>116820000</v>
      </c>
    </row>
    <row r="67" spans="1:6" ht="30.75" customHeight="1">
      <c r="A67" s="18">
        <v>6999</v>
      </c>
      <c r="B67" s="17" t="s">
        <v>128</v>
      </c>
      <c r="C67" s="23">
        <v>70876000</v>
      </c>
      <c r="D67" s="85">
        <v>69876000</v>
      </c>
      <c r="E67" s="12"/>
      <c r="F67" s="76"/>
    </row>
    <row r="68" spans="1:8" ht="21.75" customHeight="1">
      <c r="A68" s="2">
        <v>7000</v>
      </c>
      <c r="B68" s="4" t="s">
        <v>55</v>
      </c>
      <c r="C68" s="15">
        <f>SUM(C69:C78)</f>
        <v>471901300</v>
      </c>
      <c r="D68" s="88">
        <f>SUM(D69:D78)</f>
        <v>110127000</v>
      </c>
      <c r="E68" s="14">
        <f>(D68/C68)</f>
        <v>0.23336871502579035</v>
      </c>
      <c r="F68" s="77">
        <f>SUM(F70:F78)</f>
        <v>0</v>
      </c>
      <c r="H68" s="38">
        <v>133138000</v>
      </c>
    </row>
    <row r="69" spans="1:6" ht="21.75" customHeight="1">
      <c r="A69" s="18">
        <v>7001</v>
      </c>
      <c r="B69" s="5" t="s">
        <v>106</v>
      </c>
      <c r="C69" s="23">
        <v>32523500</v>
      </c>
      <c r="D69" s="91">
        <v>6980000</v>
      </c>
      <c r="E69" s="14"/>
      <c r="F69" s="76"/>
    </row>
    <row r="70" spans="1:6" ht="21.75" customHeight="1">
      <c r="A70" s="18">
        <v>7001</v>
      </c>
      <c r="B70" s="5" t="s">
        <v>88</v>
      </c>
      <c r="C70" s="23">
        <v>30000000</v>
      </c>
      <c r="D70" s="91"/>
      <c r="E70" s="12">
        <f>(D70/C70)</f>
        <v>0</v>
      </c>
      <c r="F70" s="76"/>
    </row>
    <row r="71" spans="1:6" ht="21.75" customHeight="1">
      <c r="A71" s="18">
        <v>7001</v>
      </c>
      <c r="B71" s="5" t="s">
        <v>89</v>
      </c>
      <c r="C71" s="23">
        <v>19125000</v>
      </c>
      <c r="D71" s="91"/>
      <c r="E71" s="12"/>
      <c r="F71" s="76"/>
    </row>
    <row r="72" spans="1:6" ht="21.75" customHeight="1">
      <c r="A72" s="18">
        <v>7001</v>
      </c>
      <c r="B72" s="5" t="s">
        <v>90</v>
      </c>
      <c r="C72" s="23">
        <v>1840000</v>
      </c>
      <c r="D72" s="91"/>
      <c r="E72" s="12"/>
      <c r="F72" s="76"/>
    </row>
    <row r="73" spans="1:6" ht="21.75" customHeight="1">
      <c r="A73" s="18">
        <v>7001</v>
      </c>
      <c r="B73" s="5" t="s">
        <v>107</v>
      </c>
      <c r="C73" s="23">
        <v>4000000</v>
      </c>
      <c r="D73" s="91"/>
      <c r="E73" s="12"/>
      <c r="F73" s="76"/>
    </row>
    <row r="74" spans="1:6" ht="21.75" customHeight="1">
      <c r="A74" s="18">
        <v>7001</v>
      </c>
      <c r="B74" s="5" t="s">
        <v>77</v>
      </c>
      <c r="C74" s="23">
        <v>5000000</v>
      </c>
      <c r="D74" s="91"/>
      <c r="E74" s="12"/>
      <c r="F74" s="76"/>
    </row>
    <row r="75" spans="1:6" ht="21.75" customHeight="1">
      <c r="A75" s="18">
        <v>7004</v>
      </c>
      <c r="B75" s="5" t="s">
        <v>87</v>
      </c>
      <c r="C75" s="23">
        <v>1820000</v>
      </c>
      <c r="D75" s="91"/>
      <c r="E75" s="12">
        <f>(D75/C75)</f>
        <v>0</v>
      </c>
      <c r="F75" s="76"/>
    </row>
    <row r="76" spans="1:6" ht="21.75" customHeight="1">
      <c r="A76" s="18">
        <v>7049</v>
      </c>
      <c r="B76" s="5" t="s">
        <v>86</v>
      </c>
      <c r="C76" s="23">
        <v>30000000</v>
      </c>
      <c r="D76" s="91"/>
      <c r="E76" s="12">
        <f>(D76/C76)</f>
        <v>0</v>
      </c>
      <c r="F76" s="76"/>
    </row>
    <row r="77" spans="1:6" ht="21.75" customHeight="1">
      <c r="A77" s="18">
        <v>7049</v>
      </c>
      <c r="B77" s="5" t="s">
        <v>83</v>
      </c>
      <c r="C77" s="23">
        <v>70032800</v>
      </c>
      <c r="D77" s="91">
        <v>103147000</v>
      </c>
      <c r="E77" s="12">
        <f>(D77/C77)</f>
        <v>1.4728384414160223</v>
      </c>
      <c r="F77" s="76"/>
    </row>
    <row r="78" spans="1:6" ht="21.75" customHeight="1">
      <c r="A78" s="18">
        <v>7049</v>
      </c>
      <c r="B78" s="5" t="s">
        <v>108</v>
      </c>
      <c r="C78" s="23">
        <v>277560000</v>
      </c>
      <c r="D78" s="91"/>
      <c r="E78" s="12">
        <f>(D78/C78)</f>
        <v>0</v>
      </c>
      <c r="F78" s="19"/>
    </row>
    <row r="79" spans="1:8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12042000</v>
      </c>
      <c r="E79" s="14">
        <f>(D79/C79)</f>
        <v>0.06376826943444186</v>
      </c>
      <c r="F79" s="76">
        <v>0</v>
      </c>
      <c r="H79" s="88">
        <v>65537000</v>
      </c>
    </row>
    <row r="80" spans="1:6" ht="21.75" customHeight="1">
      <c r="A80" s="18">
        <v>7756</v>
      </c>
      <c r="B80" s="5" t="s">
        <v>85</v>
      </c>
      <c r="C80" s="23"/>
      <c r="D80" s="87">
        <v>1138000</v>
      </c>
      <c r="E80" s="12"/>
      <c r="F80" s="19"/>
    </row>
    <row r="81" spans="1:6" ht="34.5" customHeight="1">
      <c r="A81" s="18">
        <v>7757</v>
      </c>
      <c r="B81" s="98" t="s">
        <v>117</v>
      </c>
      <c r="C81" s="23"/>
      <c r="D81" s="87"/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7">
        <v>-278000</v>
      </c>
      <c r="E82" s="12">
        <f>(D82/C82)</f>
        <v>-0.00556</v>
      </c>
      <c r="F82" s="76"/>
    </row>
    <row r="83" spans="1:6" ht="21.75" customHeight="1">
      <c r="A83" s="18">
        <v>7799</v>
      </c>
      <c r="B83" s="5" t="s">
        <v>83</v>
      </c>
      <c r="C83" s="23"/>
      <c r="D83" s="85">
        <v>11182000</v>
      </c>
      <c r="E83" s="12"/>
      <c r="F83" s="76"/>
    </row>
    <row r="84" spans="1:6" ht="21.75" customHeight="1">
      <c r="A84" s="18">
        <v>7799</v>
      </c>
      <c r="B84" s="5" t="s">
        <v>56</v>
      </c>
      <c r="C84" s="23">
        <v>138840000</v>
      </c>
      <c r="D84" s="85"/>
      <c r="E84" s="12">
        <f>(D84/C84)</f>
        <v>0</v>
      </c>
      <c r="F84" s="76"/>
    </row>
    <row r="85" spans="1:6" ht="35.25" customHeight="1">
      <c r="A85" s="64">
        <v>7950</v>
      </c>
      <c r="B85" s="65" t="s">
        <v>94</v>
      </c>
      <c r="C85" s="23"/>
      <c r="D85" s="97">
        <f>D87</f>
        <v>23839000</v>
      </c>
      <c r="E85" s="12"/>
      <c r="F85" s="19"/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3.25" customHeight="1">
      <c r="A87" s="62">
        <v>7952</v>
      </c>
      <c r="B87" s="63" t="s">
        <v>96</v>
      </c>
      <c r="C87" s="23"/>
      <c r="D87" s="85">
        <v>23839000</v>
      </c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6" ht="26.25" customHeight="1">
      <c r="A89" s="2">
        <v>9050</v>
      </c>
      <c r="B89" s="16" t="s">
        <v>80</v>
      </c>
      <c r="C89" s="15">
        <f>C90+C91</f>
        <v>0</v>
      </c>
      <c r="D89" s="88">
        <f>D90+D91</f>
        <v>0</v>
      </c>
      <c r="E89" s="14"/>
      <c r="F89" s="19"/>
    </row>
    <row r="90" spans="1:6" ht="26.25" customHeight="1">
      <c r="A90" s="18">
        <v>9003</v>
      </c>
      <c r="B90" s="17" t="s">
        <v>57</v>
      </c>
      <c r="C90" s="23"/>
      <c r="D90" s="85"/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91"/>
      <c r="E91" s="19"/>
      <c r="F91" s="19"/>
    </row>
    <row r="92" spans="1:13" s="54" customFormat="1" ht="31.5">
      <c r="A92" s="50">
        <v>1.2</v>
      </c>
      <c r="B92" s="51" t="s">
        <v>3</v>
      </c>
      <c r="C92" s="52">
        <f>C93+C96+C98+C100+C102+C105+C111</f>
        <v>837591000</v>
      </c>
      <c r="D92" s="52">
        <f>D93+D96+D98+D100+D102+D105+D111</f>
        <v>462834188</v>
      </c>
      <c r="E92" s="12"/>
      <c r="F92" s="78"/>
      <c r="G92" s="53"/>
      <c r="H92" s="52">
        <f>H93+H96+H98+H100+H102+H105+H111</f>
        <v>90634300</v>
      </c>
      <c r="I92" s="53"/>
      <c r="J92" s="53"/>
      <c r="K92" s="53"/>
      <c r="L92" s="53"/>
      <c r="M92" s="53"/>
    </row>
    <row r="93" spans="1:8" ht="19.5" customHeight="1">
      <c r="A93" s="34" t="s">
        <v>59</v>
      </c>
      <c r="B93" s="4" t="s">
        <v>60</v>
      </c>
      <c r="C93" s="15">
        <f>C94+C95</f>
        <v>497032800</v>
      </c>
      <c r="D93" s="88">
        <f>SUM(D94:D95)</f>
        <v>310831588</v>
      </c>
      <c r="E93" s="14">
        <f aca="true" t="shared" si="1" ref="E93:E103">(D93/C93)</f>
        <v>0.6253743978264613</v>
      </c>
      <c r="F93" s="77"/>
      <c r="H93" s="88">
        <v>70858000</v>
      </c>
    </row>
    <row r="94" spans="1:6" ht="19.5" customHeight="1">
      <c r="A94" s="18">
        <v>6105</v>
      </c>
      <c r="B94" s="5" t="s">
        <v>61</v>
      </c>
      <c r="C94" s="23">
        <v>472032800</v>
      </c>
      <c r="D94" s="85">
        <v>264240506</v>
      </c>
      <c r="E94" s="12">
        <f t="shared" si="1"/>
        <v>0.5597926796612439</v>
      </c>
      <c r="F94" s="76"/>
    </row>
    <row r="95" spans="1:6" ht="19.5" customHeight="1">
      <c r="A95" s="18">
        <v>6149</v>
      </c>
      <c r="B95" s="5" t="s">
        <v>66</v>
      </c>
      <c r="C95" s="23">
        <v>25000000</v>
      </c>
      <c r="D95" s="85">
        <v>46591082</v>
      </c>
      <c r="E95" s="12"/>
      <c r="F95" s="76"/>
    </row>
    <row r="96" spans="1:8" ht="19.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18324600</v>
      </c>
      <c r="E96" s="14">
        <f t="shared" si="1"/>
        <v>0.20461107972245982</v>
      </c>
      <c r="F96" s="77"/>
      <c r="H96" s="88">
        <v>19776300</v>
      </c>
    </row>
    <row r="97" spans="1:6" ht="19.5" customHeight="1">
      <c r="A97" s="18">
        <v>6449</v>
      </c>
      <c r="B97" s="71" t="s">
        <v>109</v>
      </c>
      <c r="C97" s="23">
        <v>89558200</v>
      </c>
      <c r="D97" s="85">
        <v>18324600</v>
      </c>
      <c r="E97" s="12">
        <f t="shared" si="1"/>
        <v>0.20461107972245982</v>
      </c>
      <c r="F97" s="76"/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4678000</v>
      </c>
      <c r="E98" s="14">
        <f t="shared" si="1"/>
        <v>0.3118666666666667</v>
      </c>
      <c r="F98" s="77">
        <v>0.1</v>
      </c>
    </row>
    <row r="99" spans="1:6" ht="21.75" customHeight="1">
      <c r="A99" s="18">
        <v>6758</v>
      </c>
      <c r="B99" s="5" t="s">
        <v>63</v>
      </c>
      <c r="C99" s="23">
        <v>15000000</v>
      </c>
      <c r="D99" s="85">
        <v>4678000</v>
      </c>
      <c r="E99" s="12">
        <f t="shared" si="1"/>
        <v>0.3118666666666667</v>
      </c>
      <c r="F99" s="76"/>
    </row>
    <row r="100" spans="1:6" ht="21.75" customHeight="1">
      <c r="A100" s="2">
        <v>6900</v>
      </c>
      <c r="B100" s="4" t="s">
        <v>50</v>
      </c>
      <c r="C100" s="15">
        <f>C101</f>
        <v>3000000</v>
      </c>
      <c r="D100" s="93">
        <f>D101</f>
        <v>0</v>
      </c>
      <c r="E100" s="60"/>
      <c r="F100" s="61"/>
    </row>
    <row r="101" spans="1:6" ht="28.5" customHeight="1">
      <c r="A101" s="18">
        <v>6949</v>
      </c>
      <c r="B101" s="17" t="s">
        <v>54</v>
      </c>
      <c r="C101" s="23">
        <v>3000000</v>
      </c>
      <c r="D101" s="85"/>
      <c r="E101" s="12"/>
      <c r="F101" s="76"/>
    </row>
    <row r="102" spans="1:6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0</v>
      </c>
      <c r="E102" s="14">
        <f t="shared" si="1"/>
        <v>0</v>
      </c>
      <c r="F102" s="77">
        <f>F103+F104</f>
        <v>1</v>
      </c>
    </row>
    <row r="103" spans="1:6" ht="21.75" customHeight="1">
      <c r="A103" s="18">
        <v>7004</v>
      </c>
      <c r="B103" s="5" t="s">
        <v>65</v>
      </c>
      <c r="C103" s="23">
        <v>1800000</v>
      </c>
      <c r="D103" s="85"/>
      <c r="E103" s="12">
        <f t="shared" si="1"/>
        <v>0</v>
      </c>
      <c r="F103" s="76">
        <v>1</v>
      </c>
    </row>
    <row r="104" spans="1:6" ht="18.75" customHeight="1">
      <c r="A104" s="18">
        <v>7049</v>
      </c>
      <c r="B104" s="5" t="s">
        <v>66</v>
      </c>
      <c r="C104" s="23"/>
      <c r="D104" s="91"/>
      <c r="E104" s="12"/>
      <c r="F104" s="19"/>
    </row>
    <row r="105" spans="1:8" ht="18.75" customHeight="1">
      <c r="A105" s="2">
        <v>7750</v>
      </c>
      <c r="B105" s="4" t="s">
        <v>49</v>
      </c>
      <c r="C105" s="15">
        <f>SUM(C106:C110)</f>
        <v>115200000</v>
      </c>
      <c r="D105" s="88">
        <f>D110</f>
        <v>15600000</v>
      </c>
      <c r="E105" s="14"/>
      <c r="F105" s="77"/>
      <c r="H105" s="88">
        <f>SUM(H106:H110)</f>
        <v>0</v>
      </c>
    </row>
    <row r="106" spans="1:6" ht="18.75" customHeight="1">
      <c r="A106" s="18">
        <v>7799</v>
      </c>
      <c r="B106" s="5" t="s">
        <v>67</v>
      </c>
      <c r="C106" s="23">
        <v>81000000</v>
      </c>
      <c r="D106" s="91"/>
      <c r="E106" s="12"/>
      <c r="F106" s="76"/>
    </row>
    <row r="107" spans="1:6" ht="18.75" customHeight="1">
      <c r="A107" s="18">
        <v>7799</v>
      </c>
      <c r="B107" s="5" t="s">
        <v>110</v>
      </c>
      <c r="C107" s="23">
        <v>10800000</v>
      </c>
      <c r="D107" s="91"/>
      <c r="E107" s="12"/>
      <c r="F107" s="76"/>
    </row>
    <row r="108" spans="1:6" ht="18.75" customHeight="1">
      <c r="A108" s="55">
        <v>7799</v>
      </c>
      <c r="B108" s="56" t="s">
        <v>68</v>
      </c>
      <c r="C108" s="57">
        <v>10800000</v>
      </c>
      <c r="D108" s="94"/>
      <c r="E108" s="58"/>
      <c r="F108" s="76"/>
    </row>
    <row r="109" spans="1:6" ht="18.75" customHeight="1">
      <c r="A109" s="18">
        <v>7799</v>
      </c>
      <c r="B109" s="5" t="s">
        <v>69</v>
      </c>
      <c r="C109" s="23">
        <v>9000000</v>
      </c>
      <c r="D109" s="91"/>
      <c r="E109" s="12"/>
      <c r="F109" s="76"/>
    </row>
    <row r="110" spans="1:6" ht="18.75" customHeight="1">
      <c r="A110" s="18">
        <v>7799</v>
      </c>
      <c r="B110" s="5" t="s">
        <v>111</v>
      </c>
      <c r="C110" s="23">
        <v>3600000</v>
      </c>
      <c r="D110" s="91">
        <v>15600000</v>
      </c>
      <c r="E110" s="12"/>
      <c r="F110" s="76"/>
    </row>
    <row r="111" spans="1:6" ht="18.75" customHeight="1">
      <c r="A111" s="2">
        <v>6950</v>
      </c>
      <c r="B111" s="16" t="s">
        <v>134</v>
      </c>
      <c r="C111" s="15">
        <f>C112+C113</f>
        <v>116000000</v>
      </c>
      <c r="D111" s="15">
        <f>D112+D113</f>
        <v>113400000</v>
      </c>
      <c r="E111" s="61"/>
      <c r="F111" s="61"/>
    </row>
    <row r="112" spans="1:6" ht="17.25" customHeight="1">
      <c r="A112" s="18">
        <v>6954</v>
      </c>
      <c r="B112" s="72" t="s">
        <v>133</v>
      </c>
      <c r="C112" s="73">
        <v>116000000</v>
      </c>
      <c r="D112" s="85">
        <v>113400000</v>
      </c>
      <c r="E112" s="19"/>
      <c r="F112" s="19"/>
    </row>
    <row r="113" spans="1:6" ht="18" customHeight="1">
      <c r="A113" s="18"/>
      <c r="B113" s="59"/>
      <c r="C113" s="74"/>
      <c r="D113" s="91"/>
      <c r="E113" s="12"/>
      <c r="F113" s="76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130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D116:F116"/>
    <mergeCell ref="D121:F121"/>
    <mergeCell ref="A7:A8"/>
    <mergeCell ref="B7:B8"/>
    <mergeCell ref="C7:C8"/>
    <mergeCell ref="D7:D8"/>
    <mergeCell ref="E7:F7"/>
    <mergeCell ref="A115:A116"/>
    <mergeCell ref="C115:F115"/>
    <mergeCell ref="A1:F1"/>
    <mergeCell ref="A2:F2"/>
    <mergeCell ref="A3:F3"/>
    <mergeCell ref="A4:F4"/>
    <mergeCell ref="A5:F5"/>
    <mergeCell ref="A6:F6"/>
  </mergeCells>
  <printOptions/>
  <pageMargins left="0.44" right="0.275590551181102" top="0.393700787401575" bottom="0.28" header="0.31496062992126" footer="0.1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H66" sqref="H66"/>
    </sheetView>
  </sheetViews>
  <sheetFormatPr defaultColWidth="9.00390625" defaultRowHeight="15.75"/>
  <cols>
    <col min="1" max="1" width="6.75390625" style="7" customWidth="1"/>
    <col min="2" max="2" width="32.50390625" style="0" customWidth="1"/>
    <col min="3" max="3" width="15.625" style="26" customWidth="1"/>
    <col min="4" max="4" width="16.875" style="96" customWidth="1"/>
    <col min="5" max="5" width="10.50390625" style="30" customWidth="1"/>
    <col min="6" max="6" width="10.125" style="81" customWidth="1"/>
    <col min="7" max="7" width="11.00390625" style="38" bestFit="1" customWidth="1"/>
    <col min="8" max="8" width="16.50390625" style="38" customWidth="1"/>
    <col min="9" max="9" width="14.875" style="38" customWidth="1"/>
    <col min="10" max="10" width="15.375" style="38" customWidth="1"/>
    <col min="11" max="11" width="12.375" style="38" bestFit="1" customWidth="1"/>
    <col min="12" max="12" width="13.875" style="38" customWidth="1"/>
    <col min="13" max="13" width="13.125" style="38" bestFit="1" customWidth="1"/>
  </cols>
  <sheetData>
    <row r="1" spans="1:6" ht="15.75">
      <c r="A1" s="104" t="s">
        <v>5</v>
      </c>
      <c r="B1" s="104"/>
      <c r="C1" s="104"/>
      <c r="D1" s="104"/>
      <c r="E1" s="104"/>
      <c r="F1" s="104"/>
    </row>
    <row r="2" spans="1:6" ht="18.75">
      <c r="A2" s="105" t="s">
        <v>100</v>
      </c>
      <c r="B2" s="105"/>
      <c r="C2" s="105"/>
      <c r="D2" s="105"/>
      <c r="E2" s="105"/>
      <c r="F2" s="105"/>
    </row>
    <row r="3" spans="1:6" ht="18.75">
      <c r="A3" s="105" t="s">
        <v>82</v>
      </c>
      <c r="B3" s="105"/>
      <c r="C3" s="105"/>
      <c r="D3" s="105"/>
      <c r="E3" s="105"/>
      <c r="F3" s="105"/>
    </row>
    <row r="4" spans="1:6" ht="39.75" customHeight="1">
      <c r="A4" s="106" t="s">
        <v>132</v>
      </c>
      <c r="B4" s="107"/>
      <c r="C4" s="107"/>
      <c r="D4" s="107"/>
      <c r="E4" s="107"/>
      <c r="F4" s="107"/>
    </row>
    <row r="5" spans="1:6" ht="15.75">
      <c r="A5" s="108" t="s">
        <v>6</v>
      </c>
      <c r="B5" s="108"/>
      <c r="C5" s="108"/>
      <c r="D5" s="108"/>
      <c r="E5" s="108"/>
      <c r="F5" s="108"/>
    </row>
    <row r="6" spans="1:6" ht="15.75">
      <c r="A6" s="109" t="s">
        <v>72</v>
      </c>
      <c r="B6" s="109"/>
      <c r="C6" s="109"/>
      <c r="D6" s="109"/>
      <c r="E6" s="109"/>
      <c r="F6" s="109"/>
    </row>
    <row r="7" spans="1:13" s="36" customFormat="1" ht="23.25" customHeight="1">
      <c r="A7" s="112" t="s">
        <v>1</v>
      </c>
      <c r="B7" s="112" t="s">
        <v>2</v>
      </c>
      <c r="C7" s="115" t="s">
        <v>123</v>
      </c>
      <c r="D7" s="110" t="s">
        <v>131</v>
      </c>
      <c r="E7" s="112" t="s">
        <v>8</v>
      </c>
      <c r="F7" s="112"/>
      <c r="G7" s="39"/>
      <c r="H7" s="39"/>
      <c r="I7" s="39"/>
      <c r="J7" s="39"/>
      <c r="K7" s="39"/>
      <c r="L7" s="39"/>
      <c r="M7" s="39"/>
    </row>
    <row r="8" spans="1:13" s="36" customFormat="1" ht="50.25" customHeight="1">
      <c r="A8" s="112"/>
      <c r="B8" s="112"/>
      <c r="C8" s="116"/>
      <c r="D8" s="111"/>
      <c r="E8" s="37" t="s">
        <v>9</v>
      </c>
      <c r="F8" s="75" t="s">
        <v>10</v>
      </c>
      <c r="G8" s="39"/>
      <c r="H8" s="39"/>
      <c r="I8" s="39"/>
      <c r="J8" s="39"/>
      <c r="K8" s="39"/>
      <c r="L8" s="39"/>
      <c r="M8" s="39"/>
    </row>
    <row r="9" spans="1:12" ht="18.75" customHeight="1">
      <c r="A9" s="41" t="s">
        <v>0</v>
      </c>
      <c r="B9" s="42" t="s">
        <v>4</v>
      </c>
      <c r="C9" s="20">
        <f>C10+C11</f>
        <v>7837873947</v>
      </c>
      <c r="D9" s="82">
        <f>D11+D10</f>
        <v>7825204395</v>
      </c>
      <c r="E9" s="13">
        <f>D9/C9</f>
        <v>0.9983835473642888</v>
      </c>
      <c r="F9" s="76" t="e">
        <f>D9/H9</f>
        <v>#DIV/0!</v>
      </c>
      <c r="H9" s="20"/>
      <c r="J9" s="38">
        <v>6871085323</v>
      </c>
      <c r="K9" s="38">
        <v>138840000</v>
      </c>
      <c r="L9" s="38">
        <f>K9+J9</f>
        <v>7009925323</v>
      </c>
    </row>
    <row r="10" spans="1:13" s="49" customFormat="1" ht="18.75" customHeight="1">
      <c r="A10" s="44">
        <v>1.1</v>
      </c>
      <c r="B10" s="45" t="s">
        <v>73</v>
      </c>
      <c r="C10" s="46">
        <f>C12+C17+C23+C26+C33+C36+C40+C45+C49+C55+C57+C68+C79+C89+C15+C66</f>
        <v>7000282947</v>
      </c>
      <c r="D10" s="46">
        <f>D12+D15+D17+D23+D26+D31+D33+D36+D40+D45+D49+D55+D57+D66+D68+D79+D85</f>
        <v>7009925323</v>
      </c>
      <c r="E10" s="13" t="s">
        <v>122</v>
      </c>
      <c r="F10" s="76" t="e">
        <f>D10/H10</f>
        <v>#DIV/0!</v>
      </c>
      <c r="G10" s="48"/>
      <c r="H10" s="46"/>
      <c r="I10" s="48"/>
      <c r="J10" s="48"/>
      <c r="K10" s="48"/>
      <c r="L10" s="48"/>
      <c r="M10" s="48">
        <f>L10-C10</f>
        <v>-7000282947</v>
      </c>
    </row>
    <row r="11" spans="1:12" ht="18.75" customHeight="1">
      <c r="A11" s="10">
        <v>1.2</v>
      </c>
      <c r="B11" s="11" t="s">
        <v>3</v>
      </c>
      <c r="C11" s="20">
        <f>C92</f>
        <v>837591000</v>
      </c>
      <c r="D11" s="82">
        <f>D92</f>
        <v>815279072</v>
      </c>
      <c r="E11" s="13">
        <f>D11/C11</f>
        <v>0.9733617863611237</v>
      </c>
      <c r="F11" s="76" t="e">
        <f>D11/H11</f>
        <v>#DIV/0!</v>
      </c>
      <c r="H11" s="20"/>
      <c r="L11" s="48"/>
    </row>
    <row r="12" spans="1:13" s="1" customFormat="1" ht="18.75" customHeight="1">
      <c r="A12" s="2">
        <v>6000</v>
      </c>
      <c r="B12" s="4" t="s">
        <v>18</v>
      </c>
      <c r="C12" s="27">
        <f>SUM(C13:C14)</f>
        <v>2892056000</v>
      </c>
      <c r="D12" s="84">
        <f>SUM(D13:D14)</f>
        <v>3020719900</v>
      </c>
      <c r="E12" s="14">
        <f>D12/C12</f>
        <v>1.044488730508676</v>
      </c>
      <c r="F12" s="77">
        <f>D12/H12</f>
        <v>1.1457032334508095</v>
      </c>
      <c r="G12" s="40"/>
      <c r="H12" s="40">
        <f>2502044000+134520000</f>
        <v>2636564000</v>
      </c>
      <c r="I12" s="40"/>
      <c r="J12" s="40">
        <f>L9-D10</f>
        <v>0</v>
      </c>
      <c r="K12" s="40"/>
      <c r="L12" s="40"/>
      <c r="M12" s="40">
        <f>L10-138840000</f>
        <v>-138840000</v>
      </c>
    </row>
    <row r="13" spans="1:6" ht="18.75" customHeight="1">
      <c r="A13" s="18">
        <v>6001</v>
      </c>
      <c r="B13" s="5" t="s">
        <v>12</v>
      </c>
      <c r="C13" s="22">
        <f>2040012000+50000000</f>
        <v>2090012000</v>
      </c>
      <c r="D13" s="85">
        <f>'Q4'!D13+'Q3'!D13+'Q2'!D13+'Q1'!D13</f>
        <v>2180532100</v>
      </c>
      <c r="E13" s="13">
        <f>D13/C13</f>
        <v>1.0433108039571064</v>
      </c>
      <c r="F13" s="76"/>
    </row>
    <row r="14" spans="1:6" ht="18.75" customHeight="1">
      <c r="A14" s="18">
        <v>6003</v>
      </c>
      <c r="B14" s="5" t="s">
        <v>13</v>
      </c>
      <c r="C14" s="22">
        <f>772044000+30000000</f>
        <v>802044000</v>
      </c>
      <c r="D14" s="85">
        <f>'Q4'!D14+'Q3'!D14+'Q2'!D14+'Q1'!D14</f>
        <v>840187800</v>
      </c>
      <c r="E14" s="13">
        <f>D14/C14</f>
        <v>1.0475582387001212</v>
      </c>
      <c r="F14" s="76"/>
    </row>
    <row r="15" spans="1:13" s="1" customFormat="1" ht="18.75" customHeight="1">
      <c r="A15" s="2">
        <v>6050</v>
      </c>
      <c r="B15" s="4" t="s">
        <v>93</v>
      </c>
      <c r="C15" s="21">
        <f>C16</f>
        <v>51030000</v>
      </c>
      <c r="D15" s="86">
        <f>D16</f>
        <v>51891000</v>
      </c>
      <c r="E15" s="14"/>
      <c r="F15" s="77">
        <f>D15/H15</f>
        <v>1.852125495235036</v>
      </c>
      <c r="G15" s="40"/>
      <c r="H15" s="40">
        <v>28017000</v>
      </c>
      <c r="I15" s="40"/>
      <c r="J15" s="40"/>
      <c r="K15" s="40">
        <f>J10+K10</f>
        <v>0</v>
      </c>
      <c r="L15" s="40">
        <f>-K15-C10</f>
        <v>-7000282947</v>
      </c>
      <c r="M15" s="40"/>
    </row>
    <row r="16" spans="1:6" ht="21" customHeight="1">
      <c r="A16" s="18">
        <v>6051</v>
      </c>
      <c r="B16" s="5" t="s">
        <v>81</v>
      </c>
      <c r="C16" s="22">
        <f>42000000+9030000</f>
        <v>51030000</v>
      </c>
      <c r="D16" s="85">
        <f>'Q4'!D16+'Q3'!D16+'Q2'!D16+'Q1'!D16</f>
        <v>51891000</v>
      </c>
      <c r="E16" s="13">
        <f>D16/C16</f>
        <v>1.016872427983539</v>
      </c>
      <c r="F16" s="76"/>
    </row>
    <row r="17" spans="1:11" ht="21" customHeight="1">
      <c r="A17" s="2">
        <v>6100</v>
      </c>
      <c r="B17" s="4" t="s">
        <v>19</v>
      </c>
      <c r="C17" s="21">
        <f>SUM(C18:C22)</f>
        <v>1913876147</v>
      </c>
      <c r="D17" s="84">
        <f>SUM(D18:D22)</f>
        <v>1967464915</v>
      </c>
      <c r="E17" s="14">
        <f>(D17/C17)</f>
        <v>1.0280001232493547</v>
      </c>
      <c r="F17" s="77">
        <f>D17/H17</f>
        <v>1.103396961356022</v>
      </c>
      <c r="H17" s="38">
        <v>1783098000</v>
      </c>
      <c r="I17" s="38">
        <v>1828624915</v>
      </c>
      <c r="J17" s="38">
        <v>138840000</v>
      </c>
      <c r="K17" s="38">
        <f>J17+I17</f>
        <v>1967464915</v>
      </c>
    </row>
    <row r="18" spans="1:6" ht="21" customHeight="1">
      <c r="A18" s="18">
        <v>6101</v>
      </c>
      <c r="B18" s="5" t="s">
        <v>14</v>
      </c>
      <c r="C18" s="22">
        <f>62400000+5000000</f>
        <v>67400000</v>
      </c>
      <c r="D18" s="85">
        <f>'Q4'!D18+'Q3'!D18+'Q2'!D18+'Q1'!D18</f>
        <v>60390000</v>
      </c>
      <c r="E18" s="13">
        <f>D18/C18</f>
        <v>0.8959940652818991</v>
      </c>
      <c r="F18" s="76"/>
    </row>
    <row r="19" spans="1:10" ht="21" customHeight="1">
      <c r="A19" s="18">
        <v>6102</v>
      </c>
      <c r="B19" s="5" t="s">
        <v>74</v>
      </c>
      <c r="C19" s="22">
        <f>84240000+15000000</f>
        <v>99240000</v>
      </c>
      <c r="D19" s="85">
        <f>'Q4'!D19+'Q3'!D19+'Q2'!D19+'Q1'!D19</f>
        <v>86600000</v>
      </c>
      <c r="E19" s="13">
        <f>D19/C19</f>
        <v>0.8726320032245063</v>
      </c>
      <c r="F19" s="76"/>
      <c r="J19" s="38">
        <f>D10-138840000</f>
        <v>6871085323</v>
      </c>
    </row>
    <row r="20" spans="1:6" ht="21" customHeight="1">
      <c r="A20" s="18">
        <v>6112</v>
      </c>
      <c r="B20" s="5" t="s">
        <v>15</v>
      </c>
      <c r="C20" s="22">
        <f>1244677200+35000000</f>
        <v>1279677200</v>
      </c>
      <c r="D20" s="85">
        <f>'Q4'!D20+'Q3'!D20+'Q2'!D20+'Q1'!D20</f>
        <v>1334794296</v>
      </c>
      <c r="E20" s="13">
        <f>D20/C20</f>
        <v>1.0430710932413267</v>
      </c>
      <c r="F20" s="76"/>
    </row>
    <row r="21" spans="1:6" ht="21" customHeight="1">
      <c r="A21" s="18">
        <v>6113</v>
      </c>
      <c r="B21" s="5" t="s">
        <v>16</v>
      </c>
      <c r="C21" s="22">
        <f>7800000+1500000</f>
        <v>9300000</v>
      </c>
      <c r="D21" s="85">
        <f>'Q4'!D21+'Q3'!D21+'Q2'!D21+'Q1'!D21</f>
        <v>8070000</v>
      </c>
      <c r="E21" s="13">
        <f>D21/C21</f>
        <v>0.867741935483871</v>
      </c>
      <c r="F21" s="76"/>
    </row>
    <row r="22" spans="1:6" ht="19.5" customHeight="1">
      <c r="A22" s="18">
        <v>6115</v>
      </c>
      <c r="B22" s="5" t="s">
        <v>17</v>
      </c>
      <c r="C22" s="22">
        <f>431629000+25000000+1629947</f>
        <v>458258947</v>
      </c>
      <c r="D22" s="85">
        <f>'Q4'!D22+'Q3'!D22+'Q2'!D22+'Q1'!D22</f>
        <v>477610619</v>
      </c>
      <c r="E22" s="13">
        <f>D22/C22</f>
        <v>1.0422286834260106</v>
      </c>
      <c r="F22" s="76"/>
    </row>
    <row r="23" spans="1:8" ht="19.5" customHeight="1">
      <c r="A23" s="2">
        <v>6250</v>
      </c>
      <c r="B23" s="4" t="s">
        <v>20</v>
      </c>
      <c r="C23" s="21">
        <f>SUM(C24:C25)</f>
        <v>9944000</v>
      </c>
      <c r="D23" s="100">
        <f>SUM(D24:D25)</f>
        <v>3244000</v>
      </c>
      <c r="E23" s="28"/>
      <c r="F23" s="77"/>
      <c r="H23" s="38">
        <v>2922000</v>
      </c>
    </row>
    <row r="24" spans="1:6" ht="19.5" customHeight="1">
      <c r="A24" s="32">
        <v>6253</v>
      </c>
      <c r="B24" s="3" t="s">
        <v>21</v>
      </c>
      <c r="C24" s="22">
        <v>8000000</v>
      </c>
      <c r="D24" s="85">
        <f>'Q4'!D24+'Q3'!D24+'Q2'!D24+'Q1'!D24</f>
        <v>1300000</v>
      </c>
      <c r="E24" s="13"/>
      <c r="F24" s="76"/>
    </row>
    <row r="25" spans="1:6" ht="19.5" customHeight="1">
      <c r="A25" s="18">
        <v>6299</v>
      </c>
      <c r="B25" s="5" t="s">
        <v>22</v>
      </c>
      <c r="C25" s="22">
        <v>1944000</v>
      </c>
      <c r="D25" s="85">
        <f>'Q4'!D25+'Q3'!D25+'Q2'!D25+'Q1'!D25</f>
        <v>1944000</v>
      </c>
      <c r="E25" s="13"/>
      <c r="F25" s="76"/>
    </row>
    <row r="26" spans="1:8" ht="19.5" customHeight="1">
      <c r="A26" s="2">
        <v>6300</v>
      </c>
      <c r="B26" s="4" t="s">
        <v>23</v>
      </c>
      <c r="C26" s="21">
        <f>SUM(C27:C30)</f>
        <v>796888520</v>
      </c>
      <c r="D26" s="84">
        <f>SUM(D27:D30)</f>
        <v>869243441</v>
      </c>
      <c r="E26" s="14">
        <f>(D26/C26)</f>
        <v>1.0907967917520007</v>
      </c>
      <c r="F26" s="77">
        <f>D26/H26</f>
        <v>1.3121665833898157</v>
      </c>
      <c r="H26" s="38">
        <v>662449000</v>
      </c>
    </row>
    <row r="27" spans="1:6" ht="19.5" customHeight="1">
      <c r="A27" s="18">
        <v>6301</v>
      </c>
      <c r="B27" s="5" t="s">
        <v>24</v>
      </c>
      <c r="C27" s="22">
        <f>578893252+15000000</f>
        <v>593893252</v>
      </c>
      <c r="D27" s="85">
        <f>'Q4'!D27+'Q3'!D27+'Q2'!D27+'Q1'!D27</f>
        <v>652151314</v>
      </c>
      <c r="E27" s="13">
        <f>D27/C27</f>
        <v>1.0980951741812348</v>
      </c>
      <c r="F27" s="76"/>
    </row>
    <row r="28" spans="1:6" ht="19.5" customHeight="1">
      <c r="A28" s="18">
        <v>6302</v>
      </c>
      <c r="B28" s="5" t="s">
        <v>25</v>
      </c>
      <c r="C28" s="22">
        <f>99179836+8000000</f>
        <v>107179836</v>
      </c>
      <c r="D28" s="85">
        <f>'Q4'!D28+'Q3'!D28+'Q2'!D28+'Q1'!D28</f>
        <v>110595701</v>
      </c>
      <c r="E28" s="13">
        <f>D28/C28</f>
        <v>1.0318704070418618</v>
      </c>
      <c r="F28" s="76"/>
    </row>
    <row r="29" spans="1:6" ht="19.5" customHeight="1">
      <c r="A29" s="18">
        <v>6303</v>
      </c>
      <c r="B29" s="5" t="s">
        <v>26</v>
      </c>
      <c r="C29" s="22">
        <f>57487310+3500000</f>
        <v>60987310</v>
      </c>
      <c r="D29" s="85">
        <f>'Q4'!D29+'Q3'!D29+'Q2'!D29+'Q1'!D29</f>
        <v>69772907</v>
      </c>
      <c r="E29" s="13">
        <f>D29/C29</f>
        <v>1.1440561487299572</v>
      </c>
      <c r="F29" s="76"/>
    </row>
    <row r="30" spans="1:6" ht="19.5" customHeight="1">
      <c r="A30" s="18">
        <v>6304</v>
      </c>
      <c r="B30" s="5" t="s">
        <v>27</v>
      </c>
      <c r="C30" s="22">
        <f>32228122+2600000</f>
        <v>34828122</v>
      </c>
      <c r="D30" s="85">
        <f>'Q4'!D30+'Q3'!D30+'Q2'!D30+'Q1'!D30</f>
        <v>36723519</v>
      </c>
      <c r="E30" s="13">
        <f>D30/C30</f>
        <v>1.0544214528707576</v>
      </c>
      <c r="F30" s="76"/>
    </row>
    <row r="31" spans="1:8" ht="19.5" customHeight="1">
      <c r="A31" s="67">
        <v>6400</v>
      </c>
      <c r="B31" s="68" t="s">
        <v>98</v>
      </c>
      <c r="C31" s="22"/>
      <c r="D31" s="97">
        <f>D32</f>
        <v>231334303</v>
      </c>
      <c r="E31" s="12"/>
      <c r="F31" s="77">
        <f>D31/H31</f>
        <v>1.023603110619469</v>
      </c>
      <c r="H31" s="38">
        <v>226000000</v>
      </c>
    </row>
    <row r="32" spans="1:6" ht="33" customHeight="1">
      <c r="A32" s="66">
        <v>6404</v>
      </c>
      <c r="B32" s="69" t="s">
        <v>99</v>
      </c>
      <c r="C32" s="22"/>
      <c r="D32" s="85">
        <f>'Q4'!D32+'Q3'!D32+'Q2'!D32+'Q1'!D32</f>
        <v>231334303</v>
      </c>
      <c r="E32" s="13">
        <v>0</v>
      </c>
      <c r="F32" s="19"/>
    </row>
    <row r="33" spans="1:8" ht="27" customHeight="1">
      <c r="A33" s="2">
        <v>6500</v>
      </c>
      <c r="B33" s="4" t="s">
        <v>28</v>
      </c>
      <c r="C33" s="15">
        <f>SUM(C34:C35)</f>
        <v>122400000</v>
      </c>
      <c r="D33" s="88">
        <f>SUM(D34:D35)</f>
        <v>51445095</v>
      </c>
      <c r="E33" s="14">
        <f>(D33/C33)</f>
        <v>0.4203030637254902</v>
      </c>
      <c r="F33" s="76">
        <f>SUM(F34:F35)</f>
        <v>0</v>
      </c>
      <c r="H33" s="38">
        <v>55114000</v>
      </c>
    </row>
    <row r="34" spans="1:6" ht="19.5" customHeight="1">
      <c r="A34" s="18">
        <v>6501</v>
      </c>
      <c r="B34" s="5" t="s">
        <v>29</v>
      </c>
      <c r="C34" s="23">
        <v>120000000</v>
      </c>
      <c r="D34" s="85">
        <f>'Q4'!D34+'Q3'!D34+'Q2'!D34+'Q1'!D34</f>
        <v>49045095</v>
      </c>
      <c r="E34" s="13">
        <f>D34/C34</f>
        <v>0.408709125</v>
      </c>
      <c r="F34" s="76"/>
    </row>
    <row r="35" spans="1:6" ht="19.5" customHeight="1">
      <c r="A35" s="18">
        <v>6504</v>
      </c>
      <c r="B35" s="5" t="s">
        <v>30</v>
      </c>
      <c r="C35" s="23">
        <v>2400000</v>
      </c>
      <c r="D35" s="85">
        <f>'Q4'!D35+'Q3'!D35+'Q2'!D35+'Q1'!D35</f>
        <v>2400000</v>
      </c>
      <c r="E35" s="13">
        <f>D35/C35</f>
        <v>1</v>
      </c>
      <c r="F35" s="76"/>
    </row>
    <row r="36" spans="1:8" ht="19.5" customHeight="1">
      <c r="A36" s="2">
        <v>6550</v>
      </c>
      <c r="B36" s="4" t="s">
        <v>31</v>
      </c>
      <c r="C36" s="15">
        <f>SUM(C37:C39)</f>
        <v>218000000</v>
      </c>
      <c r="D36" s="88">
        <f>SUM(D37:D39)</f>
        <v>128800000</v>
      </c>
      <c r="E36" s="14">
        <f>(D36/C36)</f>
        <v>0.5908256880733945</v>
      </c>
      <c r="F36" s="77">
        <v>0.1</v>
      </c>
      <c r="H36" s="38">
        <v>269717000</v>
      </c>
    </row>
    <row r="37" spans="1:6" ht="19.5" customHeight="1">
      <c r="A37" s="18">
        <v>6551</v>
      </c>
      <c r="B37" s="5" t="s">
        <v>32</v>
      </c>
      <c r="C37" s="23">
        <v>48000000</v>
      </c>
      <c r="D37" s="85">
        <f>'Q4'!D37+'Q3'!D37+'Q2'!D37+'Q1'!D37</f>
        <v>33650000</v>
      </c>
      <c r="E37" s="13">
        <f>D37/C37</f>
        <v>0.7010416666666667</v>
      </c>
      <c r="F37" s="76"/>
    </row>
    <row r="38" spans="1:6" ht="19.5" customHeight="1">
      <c r="A38" s="18">
        <v>6552</v>
      </c>
      <c r="B38" s="5" t="s">
        <v>33</v>
      </c>
      <c r="C38" s="23">
        <v>36000000</v>
      </c>
      <c r="D38" s="85">
        <f>'Q4'!D38+'Q3'!D38+'Q2'!D38+'Q1'!D38</f>
        <v>22450000</v>
      </c>
      <c r="E38" s="13">
        <f>D38/C38</f>
        <v>0.6236111111111111</v>
      </c>
      <c r="F38" s="76"/>
    </row>
    <row r="39" spans="1:6" ht="19.5" customHeight="1">
      <c r="A39" s="18">
        <v>6559</v>
      </c>
      <c r="B39" s="5" t="s">
        <v>34</v>
      </c>
      <c r="C39" s="23">
        <v>134000000</v>
      </c>
      <c r="D39" s="85">
        <f>'Q4'!D39+'Q3'!D39+'Q2'!D39+'Q1'!D39</f>
        <v>72700000</v>
      </c>
      <c r="E39" s="13">
        <f>D39/C39</f>
        <v>0.5425373134328358</v>
      </c>
      <c r="F39" s="76"/>
    </row>
    <row r="40" spans="1:8" ht="19.5" customHeight="1">
      <c r="A40" s="2">
        <v>6600</v>
      </c>
      <c r="B40" s="4" t="s">
        <v>35</v>
      </c>
      <c r="C40" s="15">
        <f>SUM(C41:C44)</f>
        <v>23320000</v>
      </c>
      <c r="D40" s="88">
        <f>SUM(D41:D44)</f>
        <v>9284215</v>
      </c>
      <c r="E40" s="14">
        <f>(D40/C40)</f>
        <v>0.39812242710120066</v>
      </c>
      <c r="F40" s="77">
        <f>SUM(F41:F44)</f>
        <v>0</v>
      </c>
      <c r="H40" s="38">
        <v>9913000</v>
      </c>
    </row>
    <row r="41" spans="1:6" ht="19.5" customHeight="1">
      <c r="A41" s="18">
        <v>6601</v>
      </c>
      <c r="B41" s="5" t="s">
        <v>36</v>
      </c>
      <c r="C41" s="23">
        <v>4800000</v>
      </c>
      <c r="D41" s="85">
        <f>'Q4'!D41+'Q3'!D41+'Q2'!D41+'Q1'!D41</f>
        <v>284215</v>
      </c>
      <c r="E41" s="13">
        <f>D41/C41</f>
        <v>0.059211458333333335</v>
      </c>
      <c r="F41" s="76"/>
    </row>
    <row r="42" spans="1:6" ht="19.5" customHeight="1">
      <c r="A42" s="18">
        <v>6612</v>
      </c>
      <c r="B42" s="5" t="s">
        <v>37</v>
      </c>
      <c r="C42" s="23">
        <v>1600000</v>
      </c>
      <c r="D42" s="85">
        <f>'Q4'!D42+'Q3'!D42+'Q2'!D42+'Q1'!D42</f>
        <v>0</v>
      </c>
      <c r="E42" s="13">
        <f>D42/C42</f>
        <v>0</v>
      </c>
      <c r="F42" s="76"/>
    </row>
    <row r="43" spans="1:6" ht="19.5" customHeight="1">
      <c r="A43" s="18">
        <v>6605</v>
      </c>
      <c r="B43" s="5" t="s">
        <v>38</v>
      </c>
      <c r="C43" s="23">
        <v>7920000</v>
      </c>
      <c r="D43" s="85">
        <f>'Q4'!D43+'Q3'!D43+'Q2'!D43+'Q1'!D43</f>
        <v>0</v>
      </c>
      <c r="E43" s="13">
        <f>D43/C43</f>
        <v>0</v>
      </c>
      <c r="F43" s="76"/>
    </row>
    <row r="44" spans="1:6" ht="19.5" customHeight="1">
      <c r="A44" s="18">
        <v>6618</v>
      </c>
      <c r="B44" s="5" t="s">
        <v>39</v>
      </c>
      <c r="C44" s="23">
        <v>9000000</v>
      </c>
      <c r="D44" s="85">
        <f>'Q4'!D44+'Q3'!D44+'Q2'!D44+'Q1'!D44</f>
        <v>9000000</v>
      </c>
      <c r="E44" s="13">
        <f>D44/C44</f>
        <v>1</v>
      </c>
      <c r="F44" s="76"/>
    </row>
    <row r="45" spans="1:8" ht="19.5" customHeight="1">
      <c r="A45" s="2">
        <v>6650</v>
      </c>
      <c r="B45" s="4" t="s">
        <v>40</v>
      </c>
      <c r="C45" s="15">
        <f>SUM(C46:C48)</f>
        <v>4020000</v>
      </c>
      <c r="D45" s="15">
        <f>SUM(D46:D48)</f>
        <v>6741000</v>
      </c>
      <c r="E45" s="14">
        <f>(D45/C45)</f>
        <v>1.6768656716417911</v>
      </c>
      <c r="F45" s="77">
        <f>SUM(F46:F48)</f>
        <v>0</v>
      </c>
      <c r="H45" s="38">
        <v>15598000</v>
      </c>
    </row>
    <row r="46" spans="1:6" ht="19.5" customHeight="1">
      <c r="A46" s="33">
        <v>6651</v>
      </c>
      <c r="B46" s="17" t="s">
        <v>41</v>
      </c>
      <c r="C46" s="23"/>
      <c r="D46" s="85">
        <f>'Q4'!D46+'Q3'!D46+'Q2'!D46+'Q1'!D46</f>
        <v>350000</v>
      </c>
      <c r="E46" s="13"/>
      <c r="F46" s="76"/>
    </row>
    <row r="47" spans="1:10" ht="19.5" customHeight="1">
      <c r="A47" s="18">
        <v>6657</v>
      </c>
      <c r="B47" s="5" t="s">
        <v>42</v>
      </c>
      <c r="C47" s="23"/>
      <c r="D47" s="85">
        <f>'Q4'!D47+'Q3'!D47+'Q2'!D47+'Q1'!D47</f>
        <v>2500000</v>
      </c>
      <c r="E47" s="13"/>
      <c r="F47" s="76"/>
      <c r="I47" s="99"/>
      <c r="J47" s="102"/>
    </row>
    <row r="48" spans="1:10" ht="19.5" customHeight="1">
      <c r="A48" s="18">
        <v>6699</v>
      </c>
      <c r="B48" s="5" t="s">
        <v>43</v>
      </c>
      <c r="C48" s="23">
        <v>4020000</v>
      </c>
      <c r="D48" s="85">
        <f>'Q4'!D48+'Q3'!D48+'Q2'!D48+'Q1'!D48</f>
        <v>3891000</v>
      </c>
      <c r="E48" s="13">
        <f>D48/C48</f>
        <v>0.9679104477611941</v>
      </c>
      <c r="F48" s="76"/>
      <c r="I48" s="99"/>
      <c r="J48" s="103"/>
    </row>
    <row r="49" spans="1:10" ht="19.5" customHeight="1">
      <c r="A49" s="2">
        <v>6700</v>
      </c>
      <c r="B49" s="4" t="s">
        <v>44</v>
      </c>
      <c r="C49" s="15">
        <f>SUM(C50:C54)</f>
        <v>83000000</v>
      </c>
      <c r="D49" s="88">
        <f>SUM(D50:D54)</f>
        <v>87645000</v>
      </c>
      <c r="E49" s="14">
        <f aca="true" t="shared" si="0" ref="E49:E54">(D49/C49)</f>
        <v>1.0559638554216868</v>
      </c>
      <c r="F49" s="77">
        <f>SUM(F50:F54)</f>
        <v>0</v>
      </c>
      <c r="H49" s="38">
        <v>43424000</v>
      </c>
      <c r="I49" s="99"/>
      <c r="J49" s="103"/>
    </row>
    <row r="50" spans="1:6" ht="19.5" customHeight="1">
      <c r="A50" s="18">
        <v>6701</v>
      </c>
      <c r="B50" s="5" t="s">
        <v>45</v>
      </c>
      <c r="C50" s="23">
        <v>20000000</v>
      </c>
      <c r="D50" s="85">
        <f>'Q4'!D50+'Q3'!D50+'Q2'!D50+'Q1'!D50</f>
        <v>10800000</v>
      </c>
      <c r="E50" s="12">
        <f t="shared" si="0"/>
        <v>0.54</v>
      </c>
      <c r="F50" s="76"/>
    </row>
    <row r="51" spans="1:6" ht="19.5" customHeight="1">
      <c r="A51" s="18">
        <v>6702</v>
      </c>
      <c r="B51" s="5" t="s">
        <v>46</v>
      </c>
      <c r="C51" s="23">
        <v>12000000</v>
      </c>
      <c r="D51" s="85">
        <f>'Q4'!D51+'Q3'!D51+'Q2'!D51+'Q1'!D51</f>
        <v>28685000</v>
      </c>
      <c r="E51" s="12">
        <f t="shared" si="0"/>
        <v>2.390416666666667</v>
      </c>
      <c r="F51" s="76"/>
    </row>
    <row r="52" spans="1:6" ht="19.5" customHeight="1">
      <c r="A52" s="18">
        <v>6703</v>
      </c>
      <c r="B52" s="5" t="s">
        <v>47</v>
      </c>
      <c r="C52" s="23">
        <v>10000000</v>
      </c>
      <c r="D52" s="85">
        <f>'Q4'!D52+'Q3'!D52+'Q2'!D52+'Q1'!D52</f>
        <v>11600000</v>
      </c>
      <c r="E52" s="12">
        <f t="shared" si="0"/>
        <v>1.16</v>
      </c>
      <c r="F52" s="76"/>
    </row>
    <row r="53" spans="1:6" ht="19.5" customHeight="1">
      <c r="A53" s="18">
        <v>6704</v>
      </c>
      <c r="B53" s="5" t="s">
        <v>48</v>
      </c>
      <c r="C53" s="23">
        <v>36000000</v>
      </c>
      <c r="D53" s="85">
        <f>'Q4'!D53+'Q3'!D53+'Q2'!D53+'Q1'!D53</f>
        <v>36000000</v>
      </c>
      <c r="E53" s="12">
        <f t="shared" si="0"/>
        <v>1</v>
      </c>
      <c r="F53" s="76"/>
    </row>
    <row r="54" spans="1:6" ht="19.5" customHeight="1">
      <c r="A54" s="18">
        <v>6749</v>
      </c>
      <c r="B54" s="5" t="s">
        <v>49</v>
      </c>
      <c r="C54" s="23">
        <v>5000000</v>
      </c>
      <c r="D54" s="85">
        <f>'Q4'!D54+'Q3'!D54+'Q2'!D54+'Q1'!D54</f>
        <v>560000</v>
      </c>
      <c r="E54" s="12">
        <f t="shared" si="0"/>
        <v>0.112</v>
      </c>
      <c r="F54" s="76"/>
    </row>
    <row r="55" spans="1:6" ht="19.5" customHeight="1">
      <c r="A55" s="2">
        <v>6750</v>
      </c>
      <c r="B55" s="4" t="s">
        <v>78</v>
      </c>
      <c r="C55" s="24">
        <f>C56</f>
        <v>0</v>
      </c>
      <c r="D55" s="89">
        <f>D56</f>
        <v>10110000</v>
      </c>
      <c r="E55" s="14"/>
      <c r="F55" s="19"/>
    </row>
    <row r="56" spans="1:6" ht="19.5" customHeight="1">
      <c r="A56" s="18">
        <v>6799</v>
      </c>
      <c r="B56" s="5" t="s">
        <v>79</v>
      </c>
      <c r="C56" s="23"/>
      <c r="D56" s="85">
        <f>'Q4'!D56+'Q3'!D56+'Q2'!D56+'Q1'!D56</f>
        <v>10110000</v>
      </c>
      <c r="E56" s="12"/>
      <c r="F56" s="19"/>
    </row>
    <row r="57" spans="1:8" ht="19.5" customHeight="1">
      <c r="A57" s="2">
        <v>6900</v>
      </c>
      <c r="B57" s="4" t="s">
        <v>50</v>
      </c>
      <c r="C57" s="15">
        <f>SUM(C58:C65)</f>
        <v>154130980</v>
      </c>
      <c r="D57" s="88">
        <f>SUM(D58:D65)</f>
        <v>156382685</v>
      </c>
      <c r="E57" s="14">
        <f>(D57/C57)</f>
        <v>1.0146090357694475</v>
      </c>
      <c r="F57" s="77">
        <f>D57/H57</f>
        <v>1.4908497545164212</v>
      </c>
      <c r="H57" s="88">
        <v>104895000</v>
      </c>
    </row>
    <row r="58" spans="1:6" ht="19.5" customHeight="1">
      <c r="A58" s="18">
        <v>6906</v>
      </c>
      <c r="B58" s="5" t="s">
        <v>51</v>
      </c>
      <c r="C58" s="23"/>
      <c r="D58" s="85">
        <f>'Q4'!D58+'Q3'!D58+'Q2'!D58+'Q1'!D58</f>
        <v>18788000</v>
      </c>
      <c r="E58" s="12"/>
      <c r="F58" s="76"/>
    </row>
    <row r="59" spans="1:6" ht="19.5" customHeight="1">
      <c r="A59" s="33">
        <v>6907</v>
      </c>
      <c r="B59" s="31" t="s">
        <v>52</v>
      </c>
      <c r="C59" s="23">
        <v>10000000</v>
      </c>
      <c r="D59" s="85">
        <f>'Q4'!D59+'Q3'!D59+'Q2'!D59+'Q1'!D59</f>
        <v>10598685</v>
      </c>
      <c r="E59" s="12">
        <f>(D59/C59)</f>
        <v>1.0598685</v>
      </c>
      <c r="F59" s="76"/>
    </row>
    <row r="60" spans="1:6" ht="19.5" customHeight="1">
      <c r="A60" s="33">
        <v>6908</v>
      </c>
      <c r="B60" s="31" t="s">
        <v>75</v>
      </c>
      <c r="C60" s="23">
        <v>22130980</v>
      </c>
      <c r="D60" s="85">
        <f>'Q4'!D60+'Q3'!D60+'Q2'!D60+'Q1'!D60</f>
        <v>0</v>
      </c>
      <c r="E60" s="12"/>
      <c r="F60" s="76"/>
    </row>
    <row r="61" spans="1:6" ht="19.5" customHeight="1">
      <c r="A61" s="18">
        <v>6912</v>
      </c>
      <c r="B61" s="5" t="s">
        <v>53</v>
      </c>
      <c r="C61" s="23">
        <v>25000000</v>
      </c>
      <c r="D61" s="85">
        <f>'Q4'!D61+'Q3'!D61+'Q2'!D61+'Q1'!D61</f>
        <v>29206000</v>
      </c>
      <c r="E61" s="12">
        <f>(D61/C61)</f>
        <v>1.16824</v>
      </c>
      <c r="F61" s="76"/>
    </row>
    <row r="62" spans="1:6" ht="19.5" customHeight="1">
      <c r="A62" s="18">
        <v>6913</v>
      </c>
      <c r="B62" s="5" t="s">
        <v>92</v>
      </c>
      <c r="C62" s="23">
        <v>20000000</v>
      </c>
      <c r="D62" s="85">
        <f>'Q4'!D62+'Q3'!D62+'Q2'!D62+'Q1'!D62</f>
        <v>9030000</v>
      </c>
      <c r="E62" s="12">
        <f>(D62/C62)</f>
        <v>0.4515</v>
      </c>
      <c r="F62" s="76"/>
    </row>
    <row r="63" spans="1:6" ht="19.5" customHeight="1">
      <c r="A63" s="18">
        <v>6916</v>
      </c>
      <c r="B63" s="5" t="s">
        <v>76</v>
      </c>
      <c r="C63" s="23"/>
      <c r="D63" s="85">
        <f>'Q4'!D63+'Q3'!D63+'Q2'!D63+'Q1'!D63</f>
        <v>0</v>
      </c>
      <c r="E63" s="12">
        <v>0</v>
      </c>
      <c r="F63" s="76"/>
    </row>
    <row r="64" spans="1:6" ht="19.5" customHeight="1">
      <c r="A64" s="18">
        <v>6921</v>
      </c>
      <c r="B64" s="5" t="s">
        <v>91</v>
      </c>
      <c r="C64" s="23">
        <v>20000000</v>
      </c>
      <c r="D64" s="85">
        <f>'Q4'!D64+'Q3'!D64+'Q2'!D64+'Q1'!D64</f>
        <v>21050000</v>
      </c>
      <c r="E64" s="12">
        <f>(D64/C64)</f>
        <v>1.0525</v>
      </c>
      <c r="F64" s="76"/>
    </row>
    <row r="65" spans="1:6" ht="30.75" customHeight="1">
      <c r="A65" s="18">
        <v>6949</v>
      </c>
      <c r="B65" s="17" t="s">
        <v>54</v>
      </c>
      <c r="C65" s="23">
        <v>57000000</v>
      </c>
      <c r="D65" s="85">
        <f>'Q4'!D65+'Q3'!D65+'Q2'!D65+'Q1'!D65</f>
        <v>67710000</v>
      </c>
      <c r="E65" s="12"/>
      <c r="F65" s="76"/>
    </row>
    <row r="66" spans="1:6" ht="30.75" customHeight="1">
      <c r="A66" s="2">
        <v>6950</v>
      </c>
      <c r="B66" s="101" t="s">
        <v>127</v>
      </c>
      <c r="C66" s="24">
        <f>C67</f>
        <v>70876000</v>
      </c>
      <c r="D66" s="86">
        <f>D67</f>
        <v>69876000</v>
      </c>
      <c r="E66" s="12"/>
      <c r="F66" s="76"/>
    </row>
    <row r="67" spans="1:6" ht="30.75" customHeight="1">
      <c r="A67" s="18">
        <v>6999</v>
      </c>
      <c r="B67" s="17" t="s">
        <v>128</v>
      </c>
      <c r="C67" s="23">
        <v>70876000</v>
      </c>
      <c r="D67" s="85">
        <v>69876000</v>
      </c>
      <c r="E67" s="12"/>
      <c r="F67" s="76"/>
    </row>
    <row r="68" spans="1:8" ht="21.75" customHeight="1">
      <c r="A68" s="2">
        <v>7000</v>
      </c>
      <c r="B68" s="4" t="s">
        <v>55</v>
      </c>
      <c r="C68" s="15">
        <f>SUM(C69:C78)</f>
        <v>471901300</v>
      </c>
      <c r="D68" s="88">
        <f>SUM(D69:D78)</f>
        <v>255685004</v>
      </c>
      <c r="E68" s="14">
        <f>(D68/C68)</f>
        <v>0.5418188167737618</v>
      </c>
      <c r="F68" s="77">
        <f>SUM(F70:F78)</f>
        <v>0</v>
      </c>
      <c r="H68" s="38">
        <v>225376000</v>
      </c>
    </row>
    <row r="69" spans="1:6" ht="21.75" customHeight="1">
      <c r="A69" s="18">
        <v>7001</v>
      </c>
      <c r="B69" s="5" t="s">
        <v>106</v>
      </c>
      <c r="C69" s="23">
        <v>32523500</v>
      </c>
      <c r="D69" s="85">
        <f>'Q4'!D69+'Q3'!D69+'Q2'!D69+'Q1'!D69</f>
        <v>11811000</v>
      </c>
      <c r="E69" s="14"/>
      <c r="F69" s="76"/>
    </row>
    <row r="70" spans="1:6" ht="21.75" customHeight="1">
      <c r="A70" s="18">
        <v>7001</v>
      </c>
      <c r="B70" s="5" t="s">
        <v>88</v>
      </c>
      <c r="C70" s="23">
        <v>30000000</v>
      </c>
      <c r="D70" s="85">
        <f>'Q4'!D70+'Q3'!D70+'Q2'!D70+'Q1'!D70</f>
        <v>10420000</v>
      </c>
      <c r="E70" s="12">
        <f>(D70/C70)</f>
        <v>0.3473333333333333</v>
      </c>
      <c r="F70" s="76"/>
    </row>
    <row r="71" spans="1:6" ht="21.75" customHeight="1">
      <c r="A71" s="18">
        <v>7001</v>
      </c>
      <c r="B71" s="5" t="s">
        <v>89</v>
      </c>
      <c r="C71" s="23">
        <v>19125000</v>
      </c>
      <c r="D71" s="85">
        <f>'Q4'!D71+'Q3'!D71+'Q2'!D71+'Q1'!D71</f>
        <v>0</v>
      </c>
      <c r="E71" s="12"/>
      <c r="F71" s="76"/>
    </row>
    <row r="72" spans="1:6" ht="21.75" customHeight="1">
      <c r="A72" s="18">
        <v>7001</v>
      </c>
      <c r="B72" s="5" t="s">
        <v>90</v>
      </c>
      <c r="C72" s="23">
        <v>1840000</v>
      </c>
      <c r="D72" s="85">
        <f>'Q4'!D72+'Q3'!D72+'Q2'!D72+'Q1'!D72</f>
        <v>0</v>
      </c>
      <c r="E72" s="12"/>
      <c r="F72" s="76"/>
    </row>
    <row r="73" spans="1:6" ht="21.75" customHeight="1">
      <c r="A73" s="18">
        <v>7001</v>
      </c>
      <c r="B73" s="5" t="s">
        <v>107</v>
      </c>
      <c r="C73" s="23">
        <v>4000000</v>
      </c>
      <c r="D73" s="85">
        <f>'Q4'!D73+'Q3'!D73+'Q2'!D73+'Q1'!D73</f>
        <v>0</v>
      </c>
      <c r="E73" s="12"/>
      <c r="F73" s="76"/>
    </row>
    <row r="74" spans="1:6" ht="21.75" customHeight="1">
      <c r="A74" s="18">
        <v>7001</v>
      </c>
      <c r="B74" s="5" t="s">
        <v>77</v>
      </c>
      <c r="C74" s="23">
        <v>5000000</v>
      </c>
      <c r="D74" s="85">
        <f>'Q4'!D74+'Q3'!D74+'Q2'!D74+'Q1'!D74</f>
        <v>350000</v>
      </c>
      <c r="E74" s="12"/>
      <c r="F74" s="76"/>
    </row>
    <row r="75" spans="1:6" ht="21.75" customHeight="1">
      <c r="A75" s="18">
        <v>7004</v>
      </c>
      <c r="B75" s="5" t="s">
        <v>87</v>
      </c>
      <c r="C75" s="23">
        <v>1820000</v>
      </c>
      <c r="D75" s="85">
        <f>'Q4'!D75+'Q3'!D75+'Q2'!D75+'Q1'!D75</f>
        <v>1820000</v>
      </c>
      <c r="E75" s="12">
        <f>(D75/C75)</f>
        <v>1</v>
      </c>
      <c r="F75" s="76"/>
    </row>
    <row r="76" spans="1:6" ht="21.75" customHeight="1">
      <c r="A76" s="18">
        <v>7049</v>
      </c>
      <c r="B76" s="5" t="s">
        <v>86</v>
      </c>
      <c r="C76" s="23">
        <v>30000000</v>
      </c>
      <c r="D76" s="85">
        <f>'Q4'!D76+'Q3'!D76+'Q2'!D76+'Q1'!D76</f>
        <v>0</v>
      </c>
      <c r="E76" s="12">
        <f>(D76/C76)</f>
        <v>0</v>
      </c>
      <c r="F76" s="76"/>
    </row>
    <row r="77" spans="1:6" ht="21.75" customHeight="1">
      <c r="A77" s="18">
        <v>7049</v>
      </c>
      <c r="B77" s="5" t="s">
        <v>83</v>
      </c>
      <c r="C77" s="23">
        <v>70032800</v>
      </c>
      <c r="D77" s="85">
        <f>'Q4'!D77+'Q3'!D77+'Q2'!D77+'Q1'!D77</f>
        <v>121932000</v>
      </c>
      <c r="E77" s="12">
        <f>(D77/C77)</f>
        <v>1.7410698986760489</v>
      </c>
      <c r="F77" s="76"/>
    </row>
    <row r="78" spans="1:6" ht="21.75" customHeight="1">
      <c r="A78" s="18">
        <v>7049</v>
      </c>
      <c r="B78" s="5" t="s">
        <v>108</v>
      </c>
      <c r="C78" s="23">
        <v>277560000</v>
      </c>
      <c r="D78" s="85">
        <f>'Q4'!D78+'Q3'!D78+'Q2'!D78+'Q1'!D78</f>
        <v>109352004</v>
      </c>
      <c r="E78" s="12">
        <f>(D78/C78)</f>
        <v>0.3939760916558582</v>
      </c>
      <c r="F78" s="19"/>
    </row>
    <row r="79" spans="1:8" ht="21.75" customHeight="1">
      <c r="A79" s="2">
        <v>7750</v>
      </c>
      <c r="B79" s="4" t="s">
        <v>49</v>
      </c>
      <c r="C79" s="15">
        <f>SUM(C80:C84)</f>
        <v>188840000</v>
      </c>
      <c r="D79" s="88">
        <f>SUM(D80:D84)</f>
        <v>66219765</v>
      </c>
      <c r="E79" s="14">
        <f>(D79/C79)</f>
        <v>0.3506659870790087</v>
      </c>
      <c r="F79" s="76">
        <v>0</v>
      </c>
      <c r="H79" s="88">
        <v>76258000</v>
      </c>
    </row>
    <row r="80" spans="1:6" ht="21.75" customHeight="1">
      <c r="A80" s="18">
        <v>7756</v>
      </c>
      <c r="B80" s="5" t="s">
        <v>85</v>
      </c>
      <c r="C80" s="23"/>
      <c r="D80" s="85">
        <f>'Q4'!D80+'Q3'!D80+'Q2'!D80+'Q1'!D80</f>
        <v>1138000</v>
      </c>
      <c r="E80" s="12"/>
      <c r="F80" s="19"/>
    </row>
    <row r="81" spans="1:6" ht="34.5" customHeight="1">
      <c r="A81" s="18">
        <v>7757</v>
      </c>
      <c r="B81" s="98" t="s">
        <v>117</v>
      </c>
      <c r="C81" s="23"/>
      <c r="D81" s="85">
        <f>'Q4'!D81+'Q3'!D81+'Q2'!D81+'Q1'!D81</f>
        <v>11156765</v>
      </c>
      <c r="E81" s="12"/>
      <c r="F81" s="19"/>
    </row>
    <row r="82" spans="1:6" ht="21.75" customHeight="1">
      <c r="A82" s="18">
        <v>7764</v>
      </c>
      <c r="B82" s="5" t="s">
        <v>84</v>
      </c>
      <c r="C82" s="23">
        <v>50000000</v>
      </c>
      <c r="D82" s="85">
        <f>'Q4'!D82+'Q3'!D82+'Q2'!D82+'Q1'!D82</f>
        <v>34333000</v>
      </c>
      <c r="E82" s="12">
        <f>(D82/C82)</f>
        <v>0.68666</v>
      </c>
      <c r="F82" s="76"/>
    </row>
    <row r="83" spans="1:6" ht="21.75" customHeight="1">
      <c r="A83" s="18">
        <v>7799</v>
      </c>
      <c r="B83" s="5" t="s">
        <v>83</v>
      </c>
      <c r="C83" s="23"/>
      <c r="D83" s="85">
        <f>'Q4'!D83+'Q3'!D83+'Q2'!D83+'Q1'!D83</f>
        <v>16082000</v>
      </c>
      <c r="E83" s="12"/>
      <c r="F83" s="76"/>
    </row>
    <row r="84" spans="1:6" ht="21.75" customHeight="1">
      <c r="A84" s="18">
        <v>7799</v>
      </c>
      <c r="B84" s="5" t="s">
        <v>56</v>
      </c>
      <c r="C84" s="23">
        <v>138840000</v>
      </c>
      <c r="D84" s="85">
        <f>'Q4'!D84+'Q3'!D84+'Q2'!D84+'Q1'!D84</f>
        <v>3510000</v>
      </c>
      <c r="E84" s="12">
        <f>(D84/C84)</f>
        <v>0.025280898876404494</v>
      </c>
      <c r="F84" s="76"/>
    </row>
    <row r="85" spans="1:8" ht="35.25" customHeight="1">
      <c r="A85" s="64">
        <v>7950</v>
      </c>
      <c r="B85" s="65" t="s">
        <v>94</v>
      </c>
      <c r="C85" s="23"/>
      <c r="D85" s="97">
        <f>D87</f>
        <v>23839000</v>
      </c>
      <c r="E85" s="12"/>
      <c r="F85" s="19"/>
      <c r="H85" s="38">
        <v>132200000</v>
      </c>
    </row>
    <row r="86" spans="1:6" ht="41.25" customHeight="1" hidden="1">
      <c r="A86" s="62">
        <v>7951</v>
      </c>
      <c r="B86" s="63" t="s">
        <v>95</v>
      </c>
      <c r="C86" s="23"/>
      <c r="D86" s="85"/>
      <c r="E86" s="12"/>
      <c r="F86" s="19"/>
    </row>
    <row r="87" spans="1:6" ht="23.25" customHeight="1">
      <c r="A87" s="62">
        <v>7952</v>
      </c>
      <c r="B87" s="63" t="s">
        <v>96</v>
      </c>
      <c r="C87" s="23"/>
      <c r="D87" s="85">
        <f>'Q4'!D87+'Q3'!D87+'Q2'!D87+'Q1'!D87</f>
        <v>23839000</v>
      </c>
      <c r="E87" s="12"/>
      <c r="F87" s="19"/>
    </row>
    <row r="88" spans="1:6" ht="31.5" customHeight="1" hidden="1">
      <c r="A88" s="62">
        <v>7953</v>
      </c>
      <c r="B88" s="63" t="s">
        <v>97</v>
      </c>
      <c r="C88" s="23"/>
      <c r="D88" s="85"/>
      <c r="E88" s="12"/>
      <c r="F88" s="19"/>
    </row>
    <row r="89" spans="1:8" ht="26.25" customHeight="1">
      <c r="A89" s="2">
        <v>9050</v>
      </c>
      <c r="B89" s="16" t="s">
        <v>80</v>
      </c>
      <c r="C89" s="15">
        <f>C90+C91</f>
        <v>0</v>
      </c>
      <c r="D89" s="88">
        <f>D90+D91</f>
        <v>0</v>
      </c>
      <c r="E89" s="14"/>
      <c r="F89" s="19"/>
      <c r="H89" s="38">
        <v>116820000</v>
      </c>
    </row>
    <row r="90" spans="1:6" ht="26.25" customHeight="1">
      <c r="A90" s="18">
        <v>9003</v>
      </c>
      <c r="B90" s="17" t="s">
        <v>57</v>
      </c>
      <c r="C90" s="23"/>
      <c r="D90" s="85">
        <f>'Q4'!D90+'Q3'!D90+'Q2'!D90+'Q1'!D90</f>
        <v>0</v>
      </c>
      <c r="E90" s="19"/>
      <c r="F90" s="19"/>
    </row>
    <row r="91" spans="1:6" ht="26.25" customHeight="1">
      <c r="A91" s="18">
        <v>9099</v>
      </c>
      <c r="B91" s="31" t="s">
        <v>58</v>
      </c>
      <c r="C91" s="23"/>
      <c r="D91" s="85">
        <f>'Q4'!D91+'Q3'!D91+'Q2'!D91+'Q1'!D91</f>
        <v>0</v>
      </c>
      <c r="E91" s="19"/>
      <c r="F91" s="19"/>
    </row>
    <row r="92" spans="1:13" s="54" customFormat="1" ht="31.5">
      <c r="A92" s="50">
        <v>1.2</v>
      </c>
      <c r="B92" s="51" t="s">
        <v>3</v>
      </c>
      <c r="C92" s="52">
        <f>C93+C96+C98+C100+C102+C105+C111</f>
        <v>837591000</v>
      </c>
      <c r="D92" s="52">
        <f>D93+D96+D98+D100+D102+D105+D111</f>
        <v>815279072</v>
      </c>
      <c r="E92" s="12"/>
      <c r="F92" s="78"/>
      <c r="G92" s="53"/>
      <c r="H92" s="52"/>
      <c r="I92" s="53"/>
      <c r="J92" s="53"/>
      <c r="K92" s="53"/>
      <c r="L92" s="53"/>
      <c r="M92" s="53"/>
    </row>
    <row r="93" spans="1:8" ht="19.5" customHeight="1">
      <c r="A93" s="34" t="s">
        <v>59</v>
      </c>
      <c r="B93" s="4" t="s">
        <v>60</v>
      </c>
      <c r="C93" s="15">
        <f>C94+C95</f>
        <v>497032800</v>
      </c>
      <c r="D93" s="88">
        <f>SUM(D94:D95)</f>
        <v>487826302</v>
      </c>
      <c r="E93" s="14">
        <f aca="true" t="shared" si="1" ref="E93:E103">(D93/C93)</f>
        <v>0.9814770815930055</v>
      </c>
      <c r="F93" s="77"/>
      <c r="H93" s="88"/>
    </row>
    <row r="94" spans="1:6" ht="19.5" customHeight="1">
      <c r="A94" s="18">
        <v>6105</v>
      </c>
      <c r="B94" s="5" t="s">
        <v>61</v>
      </c>
      <c r="C94" s="23">
        <v>472032800</v>
      </c>
      <c r="D94" s="85">
        <f>'Q4'!D94+'Q3'!D94+'Q2'!D94+'Q1'!D94</f>
        <v>441235220</v>
      </c>
      <c r="E94" s="12">
        <f t="shared" si="1"/>
        <v>0.9347554237756359</v>
      </c>
      <c r="F94" s="76"/>
    </row>
    <row r="95" spans="1:6" ht="19.5" customHeight="1">
      <c r="A95" s="18">
        <v>6149</v>
      </c>
      <c r="B95" s="5" t="s">
        <v>66</v>
      </c>
      <c r="C95" s="23">
        <v>25000000</v>
      </c>
      <c r="D95" s="85">
        <f>'Q4'!D95+'Q3'!D95+'Q2'!D95+'Q1'!D95</f>
        <v>46591082</v>
      </c>
      <c r="E95" s="12"/>
      <c r="F95" s="76"/>
    </row>
    <row r="96" spans="1:8" ht="19.5" customHeight="1">
      <c r="A96" s="2">
        <v>6400</v>
      </c>
      <c r="B96" s="2" t="s">
        <v>62</v>
      </c>
      <c r="C96" s="15">
        <f>SUM(C97:C97)</f>
        <v>89558200</v>
      </c>
      <c r="D96" s="88">
        <f>SUM(D97:D97)</f>
        <v>79624770</v>
      </c>
      <c r="E96" s="14">
        <f t="shared" si="1"/>
        <v>0.889084081636299</v>
      </c>
      <c r="F96" s="77"/>
      <c r="H96" s="88"/>
    </row>
    <row r="97" spans="1:6" ht="19.5" customHeight="1">
      <c r="A97" s="18">
        <v>6449</v>
      </c>
      <c r="B97" s="71" t="s">
        <v>109</v>
      </c>
      <c r="C97" s="23">
        <v>89558200</v>
      </c>
      <c r="D97" s="85">
        <f>'Q4'!D97+'Q3'!D97+'Q2'!D97+'Q1'!D97</f>
        <v>79624770</v>
      </c>
      <c r="E97" s="12">
        <f t="shared" si="1"/>
        <v>0.889084081636299</v>
      </c>
      <c r="F97" s="76"/>
    </row>
    <row r="98" spans="1:6" ht="21.75" customHeight="1">
      <c r="A98" s="35" t="s">
        <v>70</v>
      </c>
      <c r="B98" s="4" t="s">
        <v>71</v>
      </c>
      <c r="C98" s="15">
        <f>C99</f>
        <v>15000000</v>
      </c>
      <c r="D98" s="88">
        <f>D99</f>
        <v>6928000</v>
      </c>
      <c r="E98" s="14">
        <f t="shared" si="1"/>
        <v>0.46186666666666665</v>
      </c>
      <c r="F98" s="77">
        <v>0.1</v>
      </c>
    </row>
    <row r="99" spans="1:6" ht="21.75" customHeight="1">
      <c r="A99" s="18">
        <v>6758</v>
      </c>
      <c r="B99" s="5" t="s">
        <v>63</v>
      </c>
      <c r="C99" s="23">
        <v>15000000</v>
      </c>
      <c r="D99" s="85">
        <f>'Q4'!D99+'Q3'!D99+'Q2'!D99+'Q1'!D99</f>
        <v>6928000</v>
      </c>
      <c r="E99" s="12">
        <f t="shared" si="1"/>
        <v>0.46186666666666665</v>
      </c>
      <c r="F99" s="76"/>
    </row>
    <row r="100" spans="1:6" ht="21.75" customHeight="1">
      <c r="A100" s="2">
        <v>6900</v>
      </c>
      <c r="B100" s="4" t="s">
        <v>50</v>
      </c>
      <c r="C100" s="15">
        <f>C101</f>
        <v>3000000</v>
      </c>
      <c r="D100" s="93">
        <f>D101</f>
        <v>0</v>
      </c>
      <c r="E100" s="60"/>
      <c r="F100" s="61"/>
    </row>
    <row r="101" spans="1:6" ht="28.5" customHeight="1">
      <c r="A101" s="18">
        <v>6949</v>
      </c>
      <c r="B101" s="17" t="s">
        <v>54</v>
      </c>
      <c r="C101" s="23">
        <v>3000000</v>
      </c>
      <c r="D101" s="85">
        <f>'Q4'!D101+'Q3'!D101+'Q2'!D101+'Q1'!D101</f>
        <v>0</v>
      </c>
      <c r="E101" s="12"/>
      <c r="F101" s="76"/>
    </row>
    <row r="102" spans="1:6" ht="21.75" customHeight="1">
      <c r="A102" s="2">
        <v>7000</v>
      </c>
      <c r="B102" s="4" t="s">
        <v>64</v>
      </c>
      <c r="C102" s="15">
        <f>SUM(C103:C104)</f>
        <v>1800000</v>
      </c>
      <c r="D102" s="88">
        <f>SUM(D103:D104)</f>
        <v>1800000</v>
      </c>
      <c r="E102" s="14">
        <f t="shared" si="1"/>
        <v>1</v>
      </c>
      <c r="F102" s="77">
        <f>F103+F104</f>
        <v>1</v>
      </c>
    </row>
    <row r="103" spans="1:6" ht="21.75" customHeight="1">
      <c r="A103" s="18">
        <v>7004</v>
      </c>
      <c r="B103" s="5" t="s">
        <v>65</v>
      </c>
      <c r="C103" s="23">
        <v>1800000</v>
      </c>
      <c r="D103" s="85">
        <f>'Q4'!D103+'Q3'!D103+'Q2'!D103+'Q1'!D103</f>
        <v>1800000</v>
      </c>
      <c r="E103" s="12">
        <f t="shared" si="1"/>
        <v>1</v>
      </c>
      <c r="F103" s="76">
        <v>1</v>
      </c>
    </row>
    <row r="104" spans="1:6" ht="18.75" customHeight="1">
      <c r="A104" s="18">
        <v>7049</v>
      </c>
      <c r="B104" s="5" t="s">
        <v>66</v>
      </c>
      <c r="C104" s="23"/>
      <c r="D104" s="85">
        <f>'Q4'!D104+'Q3'!D104+'Q2'!D104+'Q1'!D104</f>
        <v>0</v>
      </c>
      <c r="E104" s="12"/>
      <c r="F104" s="19"/>
    </row>
    <row r="105" spans="1:8" ht="18.75" customHeight="1">
      <c r="A105" s="2">
        <v>7750</v>
      </c>
      <c r="B105" s="4" t="s">
        <v>49</v>
      </c>
      <c r="C105" s="15">
        <f>SUM(C106:C110)</f>
        <v>115200000</v>
      </c>
      <c r="D105" s="15">
        <f>SUM(D106:D110)</f>
        <v>125700000</v>
      </c>
      <c r="E105" s="14"/>
      <c r="F105" s="77"/>
      <c r="H105" s="88"/>
    </row>
    <row r="106" spans="1:6" ht="18.75" customHeight="1">
      <c r="A106" s="18">
        <v>7799</v>
      </c>
      <c r="B106" s="5" t="s">
        <v>67</v>
      </c>
      <c r="C106" s="23">
        <v>81000000</v>
      </c>
      <c r="D106" s="85">
        <f>'Q4'!D106+'Q3'!D106+'Q2'!D106+'Q1'!D106</f>
        <v>81000000</v>
      </c>
      <c r="E106" s="12"/>
      <c r="F106" s="76"/>
    </row>
    <row r="107" spans="1:6" ht="18.75" customHeight="1">
      <c r="A107" s="18">
        <v>7799</v>
      </c>
      <c r="B107" s="5" t="s">
        <v>110</v>
      </c>
      <c r="C107" s="23">
        <v>10800000</v>
      </c>
      <c r="D107" s="85">
        <f>'Q4'!D107+'Q3'!D107+'Q2'!D107+'Q1'!D107</f>
        <v>0</v>
      </c>
      <c r="E107" s="12"/>
      <c r="F107" s="76"/>
    </row>
    <row r="108" spans="1:6" ht="18.75" customHeight="1">
      <c r="A108" s="55">
        <v>7799</v>
      </c>
      <c r="B108" s="56" t="s">
        <v>68</v>
      </c>
      <c r="C108" s="57">
        <v>10800000</v>
      </c>
      <c r="D108" s="85">
        <f>'Q4'!D108+'Q3'!D108+'Q2'!D108+'Q1'!D108</f>
        <v>0</v>
      </c>
      <c r="E108" s="58"/>
      <c r="F108" s="76"/>
    </row>
    <row r="109" spans="1:6" ht="18.75" customHeight="1">
      <c r="A109" s="18">
        <v>7799</v>
      </c>
      <c r="B109" s="5" t="s">
        <v>69</v>
      </c>
      <c r="C109" s="23">
        <v>9000000</v>
      </c>
      <c r="D109" s="85">
        <f>'Q4'!D109+'Q3'!D109+'Q2'!D109+'Q1'!D109</f>
        <v>29100000</v>
      </c>
      <c r="E109" s="12"/>
      <c r="F109" s="76"/>
    </row>
    <row r="110" spans="1:6" ht="18.75" customHeight="1">
      <c r="A110" s="18">
        <v>7799</v>
      </c>
      <c r="B110" s="5" t="s">
        <v>111</v>
      </c>
      <c r="C110" s="23">
        <v>3600000</v>
      </c>
      <c r="D110" s="85">
        <f>'Q4'!D110+'Q3'!D110+'Q2'!D110+'Q1'!D110</f>
        <v>15600000</v>
      </c>
      <c r="E110" s="12"/>
      <c r="F110" s="76"/>
    </row>
    <row r="111" spans="1:6" ht="18.75" customHeight="1">
      <c r="A111" s="2">
        <v>6950</v>
      </c>
      <c r="B111" s="16" t="s">
        <v>134</v>
      </c>
      <c r="C111" s="15">
        <f>C112+C113</f>
        <v>116000000</v>
      </c>
      <c r="D111" s="15">
        <f>D112+D113</f>
        <v>113400000</v>
      </c>
      <c r="E111" s="61"/>
      <c r="F111" s="61"/>
    </row>
    <row r="112" spans="1:6" ht="18.75" customHeight="1">
      <c r="A112" s="18">
        <v>6954</v>
      </c>
      <c r="B112" s="72" t="s">
        <v>133</v>
      </c>
      <c r="C112" s="73">
        <v>116000000</v>
      </c>
      <c r="D112" s="85">
        <f>'Q4'!D112+'Q3'!D112+'Q2'!D112+'Q1'!D112</f>
        <v>113400000</v>
      </c>
      <c r="E112" s="19"/>
      <c r="F112" s="19"/>
    </row>
    <row r="113" spans="1:6" ht="18.75" customHeight="1">
      <c r="A113" s="18"/>
      <c r="B113" s="59"/>
      <c r="C113" s="74"/>
      <c r="D113" s="85"/>
      <c r="E113" s="12"/>
      <c r="F113" s="76"/>
    </row>
    <row r="114" spans="1:6" ht="18.75">
      <c r="A114" s="8"/>
      <c r="B114" s="6"/>
      <c r="C114" s="25"/>
      <c r="D114" s="95"/>
      <c r="E114" s="29"/>
      <c r="F114" s="80"/>
    </row>
    <row r="115" spans="1:6" ht="26.25" customHeight="1">
      <c r="A115" s="113"/>
      <c r="B115" s="6"/>
      <c r="C115" s="117" t="s">
        <v>130</v>
      </c>
      <c r="D115" s="117"/>
      <c r="E115" s="117"/>
      <c r="F115" s="117"/>
    </row>
    <row r="116" spans="1:6" ht="18.75">
      <c r="A116" s="113"/>
      <c r="B116" s="6"/>
      <c r="C116" s="25"/>
      <c r="D116" s="106" t="s">
        <v>11</v>
      </c>
      <c r="E116" s="106"/>
      <c r="F116" s="106"/>
    </row>
    <row r="121" spans="4:6" ht="15.75">
      <c r="D121" s="114" t="s">
        <v>114</v>
      </c>
      <c r="E121" s="114"/>
      <c r="F121" s="114"/>
    </row>
  </sheetData>
  <sheetProtection/>
  <mergeCells count="15">
    <mergeCell ref="A1:F1"/>
    <mergeCell ref="A2:F2"/>
    <mergeCell ref="A3:F3"/>
    <mergeCell ref="A4:F4"/>
    <mergeCell ref="A5:F5"/>
    <mergeCell ref="A6:F6"/>
    <mergeCell ref="A115:A116"/>
    <mergeCell ref="C115:F115"/>
    <mergeCell ref="D116:F116"/>
    <mergeCell ref="D121:F121"/>
    <mergeCell ref="B7:B8"/>
    <mergeCell ref="C7:C8"/>
    <mergeCell ref="D7:D8"/>
    <mergeCell ref="E7:F7"/>
    <mergeCell ref="A7:A8"/>
  </mergeCells>
  <printOptions/>
  <pageMargins left="0.4724409448818898" right="0.2755905511811024" top="0.35433070866141736" bottom="0.7480314960629921" header="0.1574803149606299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2019-01-10T15:03:03Z</cp:lastPrinted>
  <dcterms:created xsi:type="dcterms:W3CDTF">2012-05-07T01:08:45Z</dcterms:created>
  <dcterms:modified xsi:type="dcterms:W3CDTF">2019-10-11T01:33:39Z</dcterms:modified>
  <cp:category/>
  <cp:version/>
  <cp:contentType/>
  <cp:contentStatus/>
</cp:coreProperties>
</file>