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20" windowWidth="15195" windowHeight="7800" activeTab="1"/>
  </bookViews>
  <sheets>
    <sheet name="2021" sheetId="1" r:id="rId1"/>
    <sheet name="CK -TH Q1" sheetId="2" r:id="rId2"/>
    <sheet name="CK- TH Q2" sheetId="3" r:id="rId3"/>
    <sheet name="6 THANG " sheetId="4" r:id="rId4"/>
    <sheet name="CK Q3" sheetId="5" r:id="rId5"/>
    <sheet name="CK Q4" sheetId="6" r:id="rId6"/>
    <sheet name="NAM "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<sst xmlns="http://schemas.openxmlformats.org/spreadsheetml/2006/main" count="1161" uniqueCount="192">
  <si>
    <t>I</t>
  </si>
  <si>
    <t>II</t>
  </si>
  <si>
    <t>Số TT</t>
  </si>
  <si>
    <t>Nội dung</t>
  </si>
  <si>
    <t>Chi quản lý hành chính</t>
  </si>
  <si>
    <t>Kinh phí không thực hiện chế độ tự chủ</t>
  </si>
  <si>
    <t>Kinh phí nhiệm vụ không thường xuyên</t>
  </si>
  <si>
    <t>Chi sự nghiệp giáo dục, đào tạo, dạy nghề</t>
  </si>
  <si>
    <t>Tổng số thu, chi, nộp ngân sách phí, lệ phí</t>
  </si>
  <si>
    <t>Số thu phí, lệ phí</t>
  </si>
  <si>
    <t>Lệ phí</t>
  </si>
  <si>
    <t>Lệ phí A</t>
  </si>
  <si>
    <t>Lệ phí B</t>
  </si>
  <si>
    <t>Phí</t>
  </si>
  <si>
    <t>Phí A</t>
  </si>
  <si>
    <t>Phí B</t>
  </si>
  <si>
    <t>Chi từ nguồn thu phí được để lại</t>
  </si>
  <si>
    <t>a</t>
  </si>
  <si>
    <t>Kinh phí nhiệm vụ thường xuyên</t>
  </si>
  <si>
    <t>b</t>
  </si>
  <si>
    <t>Kinh phí thực hiện chế độ tự chủ</t>
  </si>
  <si>
    <t>Số phí, lệ phí nộp NSNN</t>
  </si>
  <si>
    <t>Dự toán chi ngân sách nhà nước</t>
  </si>
  <si>
    <t>(Dùng cho đơn vị sử dụng ngân sách)</t>
  </si>
  <si>
    <t>Dự toán được giao</t>
  </si>
  <si>
    <t>(Dùng cho đơn vị dự toán cấp trên và đơn vị dự toán sử dụng ngân sách nhà nước)</t>
  </si>
  <si>
    <t>Dự toán năm</t>
  </si>
  <si>
    <t>…………..</t>
  </si>
  <si>
    <t>Chi sự nghiệp…………..</t>
  </si>
  <si>
    <t>Thủ trưởng đơn vị</t>
  </si>
  <si>
    <t>Lương  ngạch bậc được duyệt</t>
  </si>
  <si>
    <t>Chức vụ</t>
  </si>
  <si>
    <t>Ưu đãi</t>
  </si>
  <si>
    <t>Trách nhiệm</t>
  </si>
  <si>
    <t>Tiền lương</t>
  </si>
  <si>
    <t>Phụ cấp lương</t>
  </si>
  <si>
    <t>Phúc lợi tập thể</t>
  </si>
  <si>
    <t xml:space="preserve">Phép </t>
  </si>
  <si>
    <t>Nước uống GV</t>
  </si>
  <si>
    <t>Các khoản đóng góp</t>
  </si>
  <si>
    <t>Bảo hiểm xã hội</t>
  </si>
  <si>
    <t>Bảo hiểm y tế</t>
  </si>
  <si>
    <t>Kinh phí công đoàn</t>
  </si>
  <si>
    <t xml:space="preserve">Bảo hiểm thất nghiệp </t>
  </si>
  <si>
    <t>Chi thanh toán dịch vụ CC</t>
  </si>
  <si>
    <t>Thanh toán tiền điện</t>
  </si>
  <si>
    <t>Thanh toán tiền nước sạch</t>
  </si>
  <si>
    <t>Thanh toán tiền VSMT</t>
  </si>
  <si>
    <t>Vật tư văn phòng</t>
  </si>
  <si>
    <t>Văn phòng phẩm</t>
  </si>
  <si>
    <t>Mua sắm CCDC</t>
  </si>
  <si>
    <t xml:space="preserve">VTVP khác </t>
  </si>
  <si>
    <t>TT.T truyền. LL</t>
  </si>
  <si>
    <t>CP điện thoại</t>
  </si>
  <si>
    <t>Sách báo, Tạp chí TV</t>
  </si>
  <si>
    <t>Mạng Iternet</t>
  </si>
  <si>
    <t>Hội nghị</t>
  </si>
  <si>
    <t>Thuê mướn khác PV hội nghị</t>
  </si>
  <si>
    <t>CP khác</t>
  </si>
  <si>
    <t>Công tác phí</t>
  </si>
  <si>
    <t>Tiền vé máy bay tàu xe</t>
  </si>
  <si>
    <t>PC công tác phí</t>
  </si>
  <si>
    <t>Tiền thuê phòng ngủ</t>
  </si>
  <si>
    <t>Khoán công tác phí</t>
  </si>
  <si>
    <t>Chi khác</t>
  </si>
  <si>
    <t>Chi SCTX TSCĐ</t>
  </si>
  <si>
    <t>Thiết bị tin học</t>
  </si>
  <si>
    <t>Sửa chữa máy phô tô</t>
  </si>
  <si>
    <t>Chi phí nghiệp vụ chuyên môn</t>
  </si>
  <si>
    <t xml:space="preserve">: Vật tư chuyên môn </t>
  </si>
  <si>
    <t>: Đồng phục thể dục</t>
  </si>
  <si>
    <t xml:space="preserve">: Thưởng học sinh </t>
  </si>
  <si>
    <t xml:space="preserve">: Chi các hội thi của học sinh </t>
  </si>
  <si>
    <t xml:space="preserve">: Chi khác </t>
  </si>
  <si>
    <t xml:space="preserve">Phụ cấp thêm giờ </t>
  </si>
  <si>
    <t>Các khoản thanh toán cho cá nhân</t>
  </si>
  <si>
    <t>Đi học</t>
  </si>
  <si>
    <t>Chi nhiệp vụ chuyên môn</t>
  </si>
  <si>
    <t xml:space="preserve">Đồng phục bảo vệ </t>
  </si>
  <si>
    <t>HTCPHT</t>
  </si>
  <si>
    <t>Chi tiền 20/11</t>
  </si>
  <si>
    <t>6750</t>
  </si>
  <si>
    <t>Chi phí thuê mướn</t>
  </si>
  <si>
    <t>ĐV tính: đồng</t>
  </si>
  <si>
    <t>Đvt:  Đồng</t>
  </si>
  <si>
    <t>Chương: 622</t>
  </si>
  <si>
    <t xml:space="preserve">                                    Thủ trưởng đơn vị</t>
  </si>
  <si>
    <t>Khoán CP điện thoại</t>
  </si>
  <si>
    <t xml:space="preserve">Phụ cấp thâm niên </t>
  </si>
  <si>
    <t>Kinh phí cải cách tiền lương</t>
  </si>
  <si>
    <t xml:space="preserve">Thuê lao động trong nước </t>
  </si>
  <si>
    <t xml:space="preserve">Chi phí thuê  mướn khác </t>
  </si>
  <si>
    <t>Phụ cấp khác</t>
  </si>
  <si>
    <t>Tài sản và các thiệt bị chuyên dùng</t>
  </si>
  <si>
    <t>Nhà cửa</t>
  </si>
  <si>
    <t>Biểu số 2 - Ban hành kèm theo Thông tư số 90 ngày 28 tháng 9 năm 2018 của Bộ Tài chính</t>
  </si>
  <si>
    <t>Biểu số 3 - Ban hành kèm theo Thông tư số 90 ngày 28 tháng 9 năm 2018 của Bộ Tài chính</t>
  </si>
  <si>
    <t xml:space="preserve">CỘNG HÒA XÃ HỘI CHỦ NGHĨA VIỆT NAM </t>
  </si>
  <si>
    <t>Ước thực hiện/Dự toán năm ( Tỷ lệ %)</t>
  </si>
  <si>
    <t>Ước thực hiện quý này so với cùng kỳ năm trước ( Tỷ lệ %)</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</si>
  <si>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</si>
  <si>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</si>
  <si>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r>
      <t>Độc lập - Tự do - Hạnh phúc</t>
    </r>
    <r>
      <rPr>
        <b/>
        <sz val="11"/>
        <rFont val="Times New Roman"/>
        <family val="1"/>
      </rPr>
      <t xml:space="preserve"> </t>
    </r>
  </si>
  <si>
    <t>( Chữ ký, dấu)</t>
  </si>
  <si>
    <t>Đơn vị: Trường Tiểu học An Bình B</t>
  </si>
  <si>
    <t xml:space="preserve">Kinh phí cải cách tiền lương </t>
  </si>
  <si>
    <t xml:space="preserve">In, mua tài liệu </t>
  </si>
  <si>
    <t xml:space="preserve">Thuê mướn phương tiện vận chuyển </t>
  </si>
  <si>
    <t xml:space="preserve">Mua  sắm TS dùng cho công tác CM </t>
  </si>
  <si>
    <t>Mua máy bơm</t>
  </si>
  <si>
    <t xml:space="preserve">Làm thư viện xanh </t>
  </si>
  <si>
    <t xml:space="preserve">Chi tiếp khách </t>
  </si>
  <si>
    <t>Hỗ trợ BV, PV,TV, TB</t>
  </si>
  <si>
    <t xml:space="preserve">Tiền tết </t>
  </si>
  <si>
    <t xml:space="preserve"> Chi mua sắm tài sản phụ vụ CM </t>
  </si>
  <si>
    <t xml:space="preserve">Mua máy chiếu </t>
  </si>
  <si>
    <t xml:space="preserve">Khác </t>
  </si>
  <si>
    <t>Chênh lệch ( Tăng thu nhập)</t>
  </si>
  <si>
    <r>
      <t xml:space="preserve">       Trường Tiểu học An Bình B công khai tình hình thực hiện dự toán thu-chi ngân sách quý 1 </t>
    </r>
    <r>
      <rPr>
        <sz val="13"/>
        <color indexed="8"/>
        <rFont val="Times New Roman"/>
        <family val="1"/>
      </rPr>
      <t>như sau:</t>
    </r>
  </si>
  <si>
    <t xml:space="preserve">Tiền công trả cho người LĐTX
 theo việc làm </t>
  </si>
  <si>
    <t xml:space="preserve">Chi mua bảo hiểm tài sàn  phuuơng tiện
 của các đơn vị dự toán </t>
  </si>
  <si>
    <t>Đơn vị: Trường tiểu học An Bình B</t>
  </si>
  <si>
    <t>DỰ TOÁN THU, CHI NGÂN SÁCH NHÀ NƯỚC NĂM 2021</t>
  </si>
  <si>
    <t xml:space="preserve">                                      Ngày      tháng       năm 2021</t>
  </si>
  <si>
    <t xml:space="preserve">                                  Đặng Thị Mơ</t>
  </si>
  <si>
    <t>7002:</t>
  </si>
  <si>
    <t>Tranh ảnh đồ dùng dạy học</t>
  </si>
  <si>
    <t xml:space="preserve">: Tập huấn ngắn hạn, thi GV giỏi </t>
  </si>
  <si>
    <t>Các khoản Phí,  lệ phí</t>
  </si>
  <si>
    <t xml:space="preserve">Mua Laptop phục vụ giảng dạy </t>
  </si>
  <si>
    <t xml:space="preserve">Tiền thưởng </t>
  </si>
  <si>
    <t xml:space="preserve">Thưởng thường xuyên định mức </t>
  </si>
  <si>
    <t xml:space="preserve">Khắc phụ hậu quả thiên tai </t>
  </si>
  <si>
    <t>Ngày 01 tháng 4 năm 2021</t>
  </si>
  <si>
    <t xml:space="preserve">Đặng Thị Mơ </t>
  </si>
  <si>
    <t>An Bình, ngày  01    tháng  4   năm 2021</t>
  </si>
  <si>
    <t>Ước thực hiện quý I/2021</t>
  </si>
  <si>
    <t>CÔNG KHAI THỰC HIỆN DỰ TOÁN THU - CHI NGÂN SÁCH QUÝ I/2021</t>
  </si>
  <si>
    <t xml:space="preserve"> Các tài sản và công trình hạ tầng cơ sở khác </t>
  </si>
  <si>
    <t xml:space="preserve">Đường điện cấp thoát nước </t>
  </si>
  <si>
    <t>CÔNG KHAI THỰC HIỆN DỰ TOÁN THU - CHI NGÂN SÁCH QUÝ II/2021</t>
  </si>
  <si>
    <t>VTVP khác ( Vim VS, giấy VS, nước lau sàn)</t>
  </si>
  <si>
    <t>VTVP khác (Bảng hiệu nhà trường)</t>
  </si>
  <si>
    <t>7012</t>
  </si>
  <si>
    <t>An Bình, ngày  05    tháng  7  năm 2021</t>
  </si>
  <si>
    <r>
      <t xml:space="preserve">       Trường Tiểu học An Bình B công khai tình hình thực hiện dự toán thu-chi ngân sách quý 2 </t>
    </r>
    <r>
      <rPr>
        <sz val="13"/>
        <color indexed="8"/>
        <rFont val="Times New Roman"/>
        <family val="1"/>
      </rPr>
      <t>như sau:</t>
    </r>
  </si>
  <si>
    <t>Ngày 05 tháng 7 năm 2021</t>
  </si>
  <si>
    <t>: Chi khác ( Gia hạn phần mềm)</t>
  </si>
  <si>
    <t>CÔNG KHAI THỰC HIỆN DỰ TOÁN THU - CHI NGÂN SÁCH 6 THÁNG NĂM 2021</t>
  </si>
  <si>
    <r>
      <t xml:space="preserve">       Trường Tiểu học An Bình B công khai tình hình thực hiện dự toán thu-chi ngân sách 6 tháng năm 2021 </t>
    </r>
    <r>
      <rPr>
        <sz val="13"/>
        <color indexed="8"/>
        <rFont val="Times New Roman"/>
        <family val="1"/>
      </rPr>
      <t>như sau:</t>
    </r>
  </si>
  <si>
    <t>Ngày 12 tháng 7 năm 2021</t>
  </si>
  <si>
    <t>An Bình, ngày  12    tháng  7  năm 2021</t>
  </si>
  <si>
    <t>( Ký tên, đóng dấu)</t>
  </si>
  <si>
    <t>VTVP khác( trang trí thư viện xanh)</t>
  </si>
  <si>
    <t>CÔNG KHAI THỰC HIỆN DỰ TOÁN THU - CHI NGÂN SÁCH QUÝ 3 NĂM 2021</t>
  </si>
  <si>
    <r>
      <t>Độc lập - Tự do - Hạnh phúc</t>
    </r>
    <r>
      <rPr>
        <b/>
        <sz val="12"/>
        <rFont val="Times New Roman"/>
        <family val="1"/>
      </rPr>
      <t xml:space="preserve"> </t>
    </r>
  </si>
  <si>
    <t>Ước thực hiện quý 6/2021</t>
  </si>
  <si>
    <t>Ước thực hiện quý II/2021</t>
  </si>
  <si>
    <t>Ước thực hiện quý III/2021</t>
  </si>
  <si>
    <t>Ngày 04  tháng 10 năm 2021</t>
  </si>
  <si>
    <t>GIẢM DỰ TOÁN CHI THƯỜNG XUYÊN  NĂM 2021</t>
  </si>
  <si>
    <t>Tài sản các TB khác (Gắn Camera)</t>
  </si>
  <si>
    <t>Thuê lao động trong nước</t>
  </si>
  <si>
    <r>
      <t xml:space="preserve">       Trường Tiểu học An Bình B công khai tình hình thực hiện dự toán thu-chi ngân sách quý 3 </t>
    </r>
    <r>
      <rPr>
        <sz val="12"/>
        <color indexed="8"/>
        <rFont val="Times New Roman"/>
        <family val="1"/>
      </rPr>
      <t>như sau:</t>
    </r>
  </si>
  <si>
    <t xml:space="preserve">                                      Ngày  19   tháng    10   năm 2021</t>
  </si>
  <si>
    <t>GIẢM DỰ  TRỪ TOÁN CHI THƯỜNG XUYÊN  NĂM 2021</t>
  </si>
  <si>
    <t xml:space="preserve">                                      Ngày  28   tháng    12   năm 2021</t>
  </si>
  <si>
    <t>BỔ SUNG  DỰ TOÁN CHI THƯỜNG XUYÊN  NĂM 2021</t>
  </si>
  <si>
    <t xml:space="preserve">                                       Đặng Thị Mơ</t>
  </si>
  <si>
    <t>CÔNG KHAI THỰC HIỆN DỰ TOÁN THU - CHI NGÂN SÁCH QUÝ 4 NĂM 2021</t>
  </si>
  <si>
    <t>Ước thực hiện quý 4/2021</t>
  </si>
  <si>
    <t>Chi phí thuê  mướn khác ( công sơn ,
 công xây bồn hoa, công sửa chữa)</t>
  </si>
  <si>
    <t>: Vật tư chuyên 
 ( sách tài liệu chuyên môn)</t>
  </si>
  <si>
    <t xml:space="preserve">Mua sắm tài sản vô hình </t>
  </si>
  <si>
    <t xml:space="preserve">Mua bảo trì phần mềm CN thông tin </t>
  </si>
  <si>
    <r>
      <t xml:space="preserve">       Trường Tiểu học An Bình B công khai tình hình thực hiện dự toán thu-chi ngân sách quý 4 </t>
    </r>
    <r>
      <rPr>
        <sz val="12"/>
        <color indexed="8"/>
        <rFont val="Times New Roman"/>
        <family val="1"/>
      </rPr>
      <t>như sau:</t>
    </r>
  </si>
  <si>
    <t>Ngày 04  tháng 01 năm 2022</t>
  </si>
  <si>
    <t>CÔNG KHAI THỰC HIỆN DỰ TOÁN THU - CHI NGÂN SÁCH  NĂM 2021</t>
  </si>
  <si>
    <r>
      <t xml:space="preserve">       Trường Tiểu học An Bình B công khai tình hình thực hiện dự toán thu-chi ngân sách năm </t>
    </r>
    <r>
      <rPr>
        <sz val="12"/>
        <color indexed="8"/>
        <rFont val="Times New Roman"/>
        <family val="1"/>
      </rPr>
      <t>như sau:</t>
    </r>
  </si>
  <si>
    <t>Ước thực hiện quý năm 2021</t>
  </si>
  <si>
    <t>: Chi các hội thi của học sinh
 ( nhà VS thông minh, thư viên, vẽ  đá)</t>
  </si>
  <si>
    <t xml:space="preserve">Kiểm tra học kỳ , cả năm </t>
  </si>
  <si>
    <t>: Chi khác mua phần mềm học sinh
 ( Gia hạn phần mềm)</t>
  </si>
  <si>
    <t>: Chi khác ( Phân tro, châụ, cây xanh…)</t>
  </si>
  <si>
    <t>Ngày 26  tháng 01 năm 2022</t>
  </si>
  <si>
    <t xml:space="preserve">Hỗ trợ chi phí học tập học sinh </t>
  </si>
  <si>
    <r>
      <t>Khắc phụ hậu quả thiên tai (</t>
    </r>
    <r>
      <rPr>
        <sz val="9"/>
        <rFont val="Times New Roman"/>
        <family val="1"/>
      </rPr>
      <t xml:space="preserve"> Dịch covid -19)</t>
    </r>
  </si>
  <si>
    <t>(Kèm theo Quyết định số   01  /QĐ-ABB ngày  08/01/2021 của trường TH An Bình B)</t>
  </si>
  <si>
    <t xml:space="preserve">                                  Đã ký </t>
  </si>
  <si>
    <t>(Kèm theo Quyết định số 10 /QĐ-ABB ngày  14/9/2021 của trường TH An Bình B)</t>
  </si>
  <si>
    <t>(Kèm theo Quyết định số 13 /QĐ-ABB ngày  19/10/2021 của trường TH An Bình B)</t>
  </si>
  <si>
    <t>(Kèm theo Quyết định số 14 /QĐ-ABB ngày  28/12/2021 của trường TH An Bình B)</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</si>
</sst>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 _đ_-;\-* #,##0.00\ _đ_-;_-* &quot;-&quot;??\ _đ_-;_-@_-"/>
    <numFmt numFmtId="179" formatCode="_-* #,##0\ _đ_-;\-* #,##0\ _đ_-;_-* &quot;-&quot;??\ _đ_-;_-@_-"/>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00%"/>
    <numFmt numFmtId="193" formatCode="_-* #,##0.0\ _đ_-;\-* #,##0.0\ _đ_-;_-* &quot;-&quot;??\ _đ_-;_-@_-"/>
    <numFmt numFmtId="194" formatCode="_-* #,##0\ _₫_-;\-* #,##0\ _₫_-;_-* &quot;-&quot;??\ _₫_-;_-@_-"/>
    <numFmt numFmtId="195" formatCode="0.0000%"/>
    <numFmt numFmtId="196" formatCode="0.00000%"/>
    <numFmt numFmtId="197" formatCode="0.000000%"/>
  </numFmts>
  <fonts count="63">
    <font>
      <sz val="12"/>
      <name val="Times New Roman"/>
      <family val="0"/>
    </font>
    <font>
      <b/>
      <sz val="12"/>
      <name val="Times New Roman"/>
      <family val="1"/>
    </font>
    <font>
      <b/>
      <sz val="14"/>
      <name val="Times New Roman"/>
      <family val="1"/>
    </font>
    <font>
      <sz val="13"/>
      <name val="Times New Roman"/>
      <family val="1"/>
    </font>
    <font>
      <b/>
      <sz val="13"/>
      <name val="Times New Roman"/>
      <family val="1"/>
    </font>
    <font>
      <sz val="14"/>
      <name val="Times New Roman"/>
      <family val="1"/>
    </font>
    <font>
      <sz val="8"/>
      <color indexed="8"/>
      <name val="Arial"/>
      <family val="2"/>
    </font>
    <font>
      <i/>
      <sz val="14"/>
      <name val="Times New Roman"/>
      <family val="1"/>
    </font>
    <font>
      <i/>
      <sz val="10"/>
      <name val="Times New Roman"/>
      <family val="1"/>
    </font>
    <font>
      <sz val="11"/>
      <name val="Times New Roman"/>
      <family val="1"/>
    </font>
    <font>
      <b/>
      <sz val="11"/>
      <name val="Times New Roman"/>
      <family val="1"/>
    </font>
    <font>
      <i/>
      <sz val="11"/>
      <name val="Times New Roman"/>
      <family val="1"/>
    </font>
    <font>
      <b/>
      <u val="single"/>
      <sz val="11"/>
      <name val="Times New Roman"/>
      <family val="1"/>
    </font>
    <font>
      <sz val="11"/>
      <color indexed="8"/>
      <name val="Times New Roman"/>
      <family val="1"/>
    </font>
    <font>
      <b/>
      <i/>
      <sz val="11"/>
      <name val="Times New Roman"/>
      <family val="1"/>
    </font>
    <font>
      <b/>
      <u val="singleAccounting"/>
      <sz val="11"/>
      <name val="Times New Roman"/>
      <family val="1"/>
    </font>
    <font>
      <sz val="13"/>
      <color indexed="8"/>
      <name val="Times New Roman"/>
      <family val="1"/>
    </font>
    <font>
      <b/>
      <u val="single"/>
      <sz val="13"/>
      <name val="Times New Roman"/>
      <family val="1"/>
    </font>
    <font>
      <b/>
      <sz val="11"/>
      <color indexed="8"/>
      <name val="Times New Roman"/>
      <family val="1"/>
    </font>
    <font>
      <b/>
      <sz val="16"/>
      <name val="Times New Roman"/>
      <family val="1"/>
    </font>
    <font>
      <b/>
      <u val="single"/>
      <sz val="11"/>
      <color indexed="8"/>
      <name val="Times New Roman"/>
      <family val="1"/>
    </font>
    <font>
      <b/>
      <sz val="10"/>
      <name val="Times New Roman"/>
      <family val="1"/>
    </font>
    <font>
      <sz val="10"/>
      <name val="Times New Roman"/>
      <family val="1"/>
    </font>
    <font>
      <b/>
      <u val="single"/>
      <sz val="12"/>
      <name val="Times New Roman"/>
      <family val="1"/>
    </font>
    <font>
      <sz val="12"/>
      <color indexed="8"/>
      <name val="Times New Roman"/>
      <family val="1"/>
    </font>
    <font>
      <sz val="9"/>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6" fillId="0" borderId="0" applyNumberFormat="0" applyFill="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8">
    <xf numFmtId="0" fontId="0" fillId="0" borderId="0" xfId="0" applyAlignment="1">
      <alignment/>
    </xf>
    <xf numFmtId="0" fontId="9" fillId="0" borderId="10" xfId="0" applyFont="1" applyFill="1" applyBorder="1" applyAlignment="1">
      <alignment/>
    </xf>
    <xf numFmtId="173" fontId="9" fillId="0" borderId="10" xfId="0" applyNumberFormat="1" applyFont="1" applyFill="1" applyBorder="1" applyAlignment="1">
      <alignment horizontal="center" vertical="center" wrapText="1"/>
    </xf>
    <xf numFmtId="173" fontId="15" fillId="0" borderId="10" xfId="42" applyNumberFormat="1" applyFont="1" applyFill="1" applyBorder="1" applyAlignment="1">
      <alignment horizontal="center" vertical="center" wrapText="1"/>
    </xf>
    <xf numFmtId="0" fontId="9" fillId="0" borderId="0" xfId="0" applyFont="1" applyFill="1" applyAlignment="1">
      <alignment/>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179" fontId="10" fillId="0" borderId="10" xfId="0" applyNumberFormat="1" applyFont="1" applyFill="1" applyBorder="1" applyAlignment="1">
      <alignment horizontal="center" vertical="center" wrapText="1"/>
    </xf>
    <xf numFmtId="0" fontId="12" fillId="0" borderId="10" xfId="0" applyFont="1" applyFill="1" applyBorder="1" applyAlignment="1">
      <alignment/>
    </xf>
    <xf numFmtId="0" fontId="10" fillId="0" borderId="10" xfId="0" applyFont="1" applyFill="1" applyBorder="1" applyAlignment="1">
      <alignment/>
    </xf>
    <xf numFmtId="179" fontId="15" fillId="0" borderId="10" xfId="42" applyNumberFormat="1" applyFont="1" applyFill="1" applyBorder="1" applyAlignment="1">
      <alignment/>
    </xf>
    <xf numFmtId="0" fontId="10" fillId="0" borderId="10" xfId="0" applyFont="1" applyFill="1" applyBorder="1" applyAlignment="1">
      <alignment wrapText="1"/>
    </xf>
    <xf numFmtId="0" fontId="9" fillId="0" borderId="10" xfId="0" applyFont="1" applyFill="1" applyBorder="1" applyAlignment="1">
      <alignment horizontal="center"/>
    </xf>
    <xf numFmtId="173" fontId="9" fillId="0" borderId="10" xfId="42" applyNumberFormat="1" applyFont="1" applyFill="1" applyBorder="1" applyAlignment="1">
      <alignment horizontal="center" vertical="center" wrapText="1"/>
    </xf>
    <xf numFmtId="0" fontId="12" fillId="0" borderId="10" xfId="0"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horizontal="right"/>
    </xf>
    <xf numFmtId="173" fontId="14" fillId="0" borderId="10"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179" fontId="12" fillId="0" borderId="10" xfId="42" applyNumberFormat="1" applyFont="1" applyFill="1" applyBorder="1" applyAlignment="1">
      <alignment horizontal="center"/>
    </xf>
    <xf numFmtId="0" fontId="4" fillId="0" borderId="0" xfId="0" applyFont="1" applyFill="1" applyAlignment="1">
      <alignment/>
    </xf>
    <xf numFmtId="0" fontId="9" fillId="0" borderId="0" xfId="0" applyFont="1" applyFill="1" applyAlignment="1">
      <alignment vertical="center" wrapText="1"/>
    </xf>
    <xf numFmtId="0" fontId="10" fillId="0" borderId="0" xfId="0" applyFont="1" applyFill="1" applyAlignment="1">
      <alignment horizontal="center" vertical="center" wrapText="1"/>
    </xf>
    <xf numFmtId="0" fontId="9" fillId="0" borderId="10" xfId="0" applyFont="1" applyFill="1" applyBorder="1" applyAlignment="1">
      <alignment/>
    </xf>
    <xf numFmtId="0" fontId="12" fillId="0" borderId="10" xfId="0" applyFont="1" applyFill="1" applyBorder="1" applyAlignment="1">
      <alignment horizontal="center"/>
    </xf>
    <xf numFmtId="0" fontId="12" fillId="0" borderId="10" xfId="0" applyFont="1" applyFill="1" applyBorder="1" applyAlignment="1" quotePrefix="1">
      <alignment/>
    </xf>
    <xf numFmtId="0" fontId="10" fillId="0" borderId="10" xfId="0" applyFont="1" applyFill="1" applyBorder="1" applyAlignment="1">
      <alignment/>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173" fontId="10" fillId="0" borderId="10" xfId="42" applyNumberFormat="1" applyFont="1" applyFill="1" applyBorder="1" applyAlignment="1">
      <alignment horizontal="center" vertical="center" wrapText="1"/>
    </xf>
    <xf numFmtId="0" fontId="17" fillId="0" borderId="0" xfId="0" applyFont="1" applyFill="1" applyAlignment="1">
      <alignment/>
    </xf>
    <xf numFmtId="0" fontId="1" fillId="0" borderId="10" xfId="0" applyFont="1" applyBorder="1" applyAlignment="1">
      <alignment/>
    </xf>
    <xf numFmtId="0" fontId="1" fillId="0" borderId="10" xfId="0" applyFont="1" applyBorder="1" applyAlignment="1">
      <alignment wrapText="1"/>
    </xf>
    <xf numFmtId="0" fontId="0" fillId="0" borderId="10" xfId="0" applyFont="1" applyBorder="1" applyAlignment="1">
      <alignment horizontal="center"/>
    </xf>
    <xf numFmtId="191" fontId="9" fillId="0" borderId="10" xfId="0" applyNumberFormat="1" applyFont="1" applyFill="1" applyBorder="1" applyAlignment="1">
      <alignment horizontal="center" vertical="center" wrapText="1"/>
    </xf>
    <xf numFmtId="191" fontId="10" fillId="0" borderId="10" xfId="58" applyNumberFormat="1" applyFont="1" applyFill="1" applyBorder="1" applyAlignment="1">
      <alignment horizontal="center" vertical="center" wrapText="1"/>
    </xf>
    <xf numFmtId="191" fontId="12" fillId="0" borderId="10" xfId="58" applyNumberFormat="1" applyFont="1" applyFill="1" applyBorder="1" applyAlignment="1">
      <alignment horizontal="center" vertical="center" wrapText="1"/>
    </xf>
    <xf numFmtId="191" fontId="9" fillId="0" borderId="10" xfId="58" applyNumberFormat="1" applyFont="1" applyFill="1" applyBorder="1" applyAlignment="1">
      <alignment horizontal="center" vertical="center" wrapText="1"/>
    </xf>
    <xf numFmtId="191" fontId="15" fillId="0" borderId="10" xfId="58" applyNumberFormat="1" applyFont="1" applyFill="1" applyBorder="1" applyAlignment="1">
      <alignment horizontal="center" vertical="center" wrapText="1"/>
    </xf>
    <xf numFmtId="191" fontId="14" fillId="0" borderId="10" xfId="0" applyNumberFormat="1" applyFont="1" applyFill="1" applyBorder="1" applyAlignment="1">
      <alignment horizontal="center" vertical="center" wrapText="1"/>
    </xf>
    <xf numFmtId="191" fontId="9" fillId="0" borderId="0" xfId="0" applyNumberFormat="1" applyFont="1" applyFill="1" applyAlignment="1">
      <alignment/>
    </xf>
    <xf numFmtId="3" fontId="0" fillId="0" borderId="0" xfId="0" applyNumberFormat="1" applyFill="1" applyAlignment="1">
      <alignment/>
    </xf>
    <xf numFmtId="3" fontId="3" fillId="0" borderId="0" xfId="0" applyNumberFormat="1" applyFont="1" applyFill="1" applyAlignment="1">
      <alignment/>
    </xf>
    <xf numFmtId="3" fontId="4" fillId="0" borderId="0" xfId="0" applyNumberFormat="1" applyFont="1" applyFill="1" applyAlignment="1">
      <alignment/>
    </xf>
    <xf numFmtId="3" fontId="17" fillId="0" borderId="0" xfId="0" applyNumberFormat="1" applyFont="1" applyFill="1" applyAlignment="1">
      <alignment/>
    </xf>
    <xf numFmtId="0" fontId="0" fillId="0" borderId="10" xfId="0" applyFont="1" applyFill="1" applyBorder="1" applyAlignment="1">
      <alignment/>
    </xf>
    <xf numFmtId="3" fontId="13" fillId="0" borderId="10" xfId="0" applyNumberFormat="1" applyFont="1" applyFill="1" applyBorder="1" applyAlignment="1" applyProtection="1">
      <alignment horizontal="center" vertical="center" wrapText="1" shrinkToFit="1"/>
      <protection locked="0"/>
    </xf>
    <xf numFmtId="179" fontId="9" fillId="0" borderId="10" xfId="42" applyNumberFormat="1" applyFont="1" applyFill="1" applyBorder="1" applyAlignment="1">
      <alignment horizontal="center"/>
    </xf>
    <xf numFmtId="179" fontId="15" fillId="0" borderId="10" xfId="42" applyNumberFormat="1" applyFont="1" applyFill="1" applyBorder="1" applyAlignment="1">
      <alignment horizontal="center"/>
    </xf>
    <xf numFmtId="3" fontId="18" fillId="0" borderId="10" xfId="0" applyNumberFormat="1" applyFont="1" applyFill="1" applyBorder="1" applyAlignment="1" applyProtection="1">
      <alignment horizontal="center" vertical="center" wrapText="1" shrinkToFit="1"/>
      <protection locked="0"/>
    </xf>
    <xf numFmtId="191" fontId="9" fillId="0" borderId="10" xfId="58" applyNumberFormat="1" applyFont="1" applyFill="1" applyBorder="1" applyAlignment="1">
      <alignment vertical="center" wrapText="1"/>
    </xf>
    <xf numFmtId="191" fontId="9" fillId="0" borderId="0" xfId="0" applyNumberFormat="1" applyFont="1" applyFill="1" applyAlignment="1">
      <alignment horizontal="center"/>
    </xf>
    <xf numFmtId="179" fontId="10" fillId="0" borderId="10" xfId="42" applyNumberFormat="1" applyFont="1" applyFill="1" applyBorder="1" applyAlignment="1">
      <alignment horizontal="center"/>
    </xf>
    <xf numFmtId="9" fontId="15" fillId="0" borderId="10" xfId="58" applyFont="1" applyFill="1" applyBorder="1" applyAlignment="1">
      <alignment horizontal="center" vertical="center" wrapText="1"/>
    </xf>
    <xf numFmtId="9" fontId="12" fillId="0" borderId="10" xfId="58" applyFont="1" applyFill="1" applyBorder="1" applyAlignment="1">
      <alignment horizontal="center"/>
    </xf>
    <xf numFmtId="3" fontId="2" fillId="32" borderId="11" xfId="0" applyNumberFormat="1" applyFont="1" applyFill="1" applyBorder="1" applyAlignment="1">
      <alignment horizontal="center" vertical="center" wrapText="1"/>
    </xf>
    <xf numFmtId="3" fontId="5" fillId="32" borderId="12" xfId="0" applyNumberFormat="1" applyFont="1" applyFill="1" applyBorder="1" applyAlignment="1">
      <alignment horizontal="center" vertical="center" wrapText="1"/>
    </xf>
    <xf numFmtId="3" fontId="2" fillId="32" borderId="12" xfId="0" applyNumberFormat="1" applyFont="1" applyFill="1" applyBorder="1" applyAlignment="1">
      <alignment horizontal="center" vertical="center" wrapText="1"/>
    </xf>
    <xf numFmtId="3" fontId="5" fillId="32" borderId="12" xfId="42" applyNumberFormat="1" applyFont="1" applyFill="1" applyBorder="1" applyAlignment="1">
      <alignment horizontal="center" vertical="center" wrapText="1"/>
    </xf>
    <xf numFmtId="3" fontId="5" fillId="32" borderId="13" xfId="42" applyNumberFormat="1" applyFont="1" applyFill="1" applyBorder="1" applyAlignment="1">
      <alignment horizontal="center" vertical="center" wrapText="1"/>
    </xf>
    <xf numFmtId="3" fontId="0" fillId="0" borderId="0" xfId="0" applyNumberFormat="1" applyAlignment="1">
      <alignment/>
    </xf>
    <xf numFmtId="3" fontId="2" fillId="32" borderId="10" xfId="0" applyNumberFormat="1" applyFont="1" applyFill="1" applyBorder="1" applyAlignment="1">
      <alignment horizontal="center" vertical="center" wrapText="1"/>
    </xf>
    <xf numFmtId="3" fontId="5" fillId="32" borderId="10" xfId="0" applyNumberFormat="1" applyFont="1" applyFill="1" applyBorder="1" applyAlignment="1">
      <alignment horizontal="center" vertical="center" wrapText="1"/>
    </xf>
    <xf numFmtId="3" fontId="5" fillId="32" borderId="10" xfId="42" applyNumberFormat="1" applyFont="1" applyFill="1" applyBorder="1" applyAlignment="1">
      <alignment horizontal="center" vertical="center" wrapText="1"/>
    </xf>
    <xf numFmtId="3" fontId="2" fillId="32" borderId="14" xfId="0" applyNumberFormat="1" applyFont="1" applyFill="1" applyBorder="1" applyAlignment="1">
      <alignment horizontal="center" vertical="center" wrapText="1"/>
    </xf>
    <xf numFmtId="3" fontId="2" fillId="32" borderId="15" xfId="0" applyNumberFormat="1" applyFont="1" applyFill="1" applyBorder="1" applyAlignment="1">
      <alignment horizontal="center" vertical="center" wrapText="1"/>
    </xf>
    <xf numFmtId="3" fontId="2" fillId="32" borderId="16" xfId="0" applyNumberFormat="1" applyFont="1" applyFill="1" applyBorder="1" applyAlignment="1">
      <alignment horizontal="center" vertical="center" wrapText="1"/>
    </xf>
    <xf numFmtId="3" fontId="2" fillId="32" borderId="10" xfId="0" applyNumberFormat="1" applyFont="1" applyFill="1" applyBorder="1" applyAlignment="1">
      <alignment vertical="center" wrapText="1"/>
    </xf>
    <xf numFmtId="3" fontId="5" fillId="32" borderId="16" xfId="0" applyNumberFormat="1" applyFont="1" applyFill="1" applyBorder="1" applyAlignment="1">
      <alignment horizontal="center" vertical="center" wrapText="1"/>
    </xf>
    <xf numFmtId="3" fontId="5" fillId="32" borderId="10" xfId="0" applyNumberFormat="1" applyFont="1" applyFill="1" applyBorder="1" applyAlignment="1">
      <alignment vertical="center" wrapText="1"/>
    </xf>
    <xf numFmtId="3" fontId="1" fillId="0" borderId="0" xfId="0" applyNumberFormat="1" applyFont="1" applyAlignment="1">
      <alignment/>
    </xf>
    <xf numFmtId="3" fontId="5" fillId="32" borderId="17" xfId="0" applyNumberFormat="1" applyFont="1" applyFill="1" applyBorder="1" applyAlignment="1">
      <alignment horizontal="center" vertical="center" wrapText="1"/>
    </xf>
    <xf numFmtId="3" fontId="5" fillId="32" borderId="18" xfId="0" applyNumberFormat="1" applyFont="1" applyFill="1" applyBorder="1" applyAlignment="1">
      <alignment horizontal="center" vertical="center" wrapText="1"/>
    </xf>
    <xf numFmtId="3" fontId="5" fillId="32" borderId="19" xfId="0" applyNumberFormat="1" applyFont="1" applyFill="1" applyBorder="1" applyAlignment="1">
      <alignment vertical="center" wrapText="1"/>
    </xf>
    <xf numFmtId="3" fontId="0" fillId="0" borderId="0" xfId="0" applyNumberFormat="1" applyFont="1" applyAlignment="1">
      <alignment horizontal="center" vertical="center"/>
    </xf>
    <xf numFmtId="3" fontId="0" fillId="0" borderId="0" xfId="0" applyNumberFormat="1" applyAlignment="1">
      <alignment horizontal="center"/>
    </xf>
    <xf numFmtId="46" fontId="9" fillId="0" borderId="10" xfId="0" applyNumberFormat="1" applyFont="1" applyFill="1" applyBorder="1" applyAlignment="1" quotePrefix="1">
      <alignment/>
    </xf>
    <xf numFmtId="3" fontId="20" fillId="0" borderId="10" xfId="0" applyNumberFormat="1" applyFont="1" applyFill="1" applyBorder="1" applyAlignment="1" applyProtection="1">
      <alignment horizontal="center" vertical="center" wrapText="1" shrinkToFit="1"/>
      <protection locked="0"/>
    </xf>
    <xf numFmtId="0" fontId="10" fillId="33" borderId="10" xfId="0" applyFont="1" applyFill="1" applyBorder="1" applyAlignment="1">
      <alignment horizontal="center" vertical="center" wrapText="1"/>
    </xf>
    <xf numFmtId="0" fontId="10" fillId="33" borderId="10" xfId="0" applyFont="1" applyFill="1" applyBorder="1" applyAlignment="1">
      <alignment vertical="center" wrapText="1"/>
    </xf>
    <xf numFmtId="191" fontId="9" fillId="33" borderId="10" xfId="58" applyNumberFormat="1" applyFont="1" applyFill="1" applyBorder="1" applyAlignment="1">
      <alignment horizontal="center" vertical="center" wrapText="1"/>
    </xf>
    <xf numFmtId="0" fontId="12" fillId="0" borderId="10" xfId="0" applyFont="1" applyFill="1" applyBorder="1" applyAlignment="1">
      <alignment wrapText="1"/>
    </xf>
    <xf numFmtId="179" fontId="10" fillId="33" borderId="10" xfId="42" applyNumberFormat="1" applyFont="1" applyFill="1" applyBorder="1" applyAlignment="1">
      <alignment horizontal="center"/>
    </xf>
    <xf numFmtId="173" fontId="10" fillId="33" borderId="10" xfId="0" applyNumberFormat="1" applyFont="1" applyFill="1" applyBorder="1" applyAlignment="1">
      <alignment horizontal="center" vertical="center" wrapText="1"/>
    </xf>
    <xf numFmtId="9" fontId="10" fillId="33" borderId="10" xfId="58" applyFont="1" applyFill="1" applyBorder="1" applyAlignment="1">
      <alignment horizontal="center" vertical="center" wrapText="1"/>
    </xf>
    <xf numFmtId="191" fontId="12" fillId="33" borderId="10" xfId="58" applyNumberFormat="1" applyFont="1" applyFill="1" applyBorder="1" applyAlignment="1">
      <alignment horizontal="center" vertical="center" wrapText="1"/>
    </xf>
    <xf numFmtId="179" fontId="10" fillId="33" borderId="10" xfId="0" applyNumberFormat="1" applyFont="1" applyFill="1" applyBorder="1" applyAlignment="1">
      <alignment horizontal="center" vertical="center" wrapText="1"/>
    </xf>
    <xf numFmtId="179" fontId="21" fillId="0" borderId="10" xfId="0" applyNumberFormat="1" applyFont="1" applyFill="1" applyBorder="1" applyAlignment="1">
      <alignment vertical="center" wrapText="1"/>
    </xf>
    <xf numFmtId="179" fontId="21" fillId="33" borderId="10" xfId="0" applyNumberFormat="1" applyFont="1" applyFill="1" applyBorder="1" applyAlignment="1">
      <alignment vertical="center" wrapText="1"/>
    </xf>
    <xf numFmtId="0" fontId="22" fillId="0" borderId="10" xfId="0" applyFont="1" applyFill="1" applyBorder="1" applyAlignment="1">
      <alignment/>
    </xf>
    <xf numFmtId="3" fontId="0" fillId="0" borderId="0" xfId="0" applyNumberFormat="1" applyFont="1" applyFill="1" applyAlignment="1">
      <alignment/>
    </xf>
    <xf numFmtId="0" fontId="0" fillId="0" borderId="0" xfId="0" applyFont="1" applyFill="1" applyAlignment="1">
      <alignment/>
    </xf>
    <xf numFmtId="173" fontId="10" fillId="34" borderId="10" xfId="0" applyNumberFormat="1" applyFont="1" applyFill="1" applyBorder="1" applyAlignment="1">
      <alignment horizontal="center" vertical="center" wrapText="1"/>
    </xf>
    <xf numFmtId="0" fontId="1" fillId="0" borderId="10" xfId="0" applyFont="1" applyBorder="1" applyAlignment="1">
      <alignment horizontal="center"/>
    </xf>
    <xf numFmtId="0" fontId="10" fillId="0" borderId="10" xfId="0" applyFont="1" applyFill="1" applyBorder="1" applyAlignment="1">
      <alignment horizontal="center"/>
    </xf>
    <xf numFmtId="46" fontId="9" fillId="0" borderId="10" xfId="0" applyNumberFormat="1" applyFont="1" applyFill="1" applyBorder="1" applyAlignment="1" quotePrefix="1">
      <alignment horizontal="center"/>
    </xf>
    <xf numFmtId="0" fontId="12" fillId="0" borderId="10" xfId="0" applyFont="1" applyFill="1" applyBorder="1" applyAlignment="1" quotePrefix="1">
      <alignment horizontal="center"/>
    </xf>
    <xf numFmtId="0" fontId="9" fillId="0" borderId="0" xfId="0" applyFont="1" applyFill="1" applyAlignment="1">
      <alignment horizontal="center" vertical="center" wrapText="1"/>
    </xf>
    <xf numFmtId="0" fontId="9" fillId="0" borderId="10" xfId="0" applyFont="1" applyFill="1" applyBorder="1" applyAlignment="1">
      <alignment horizontal="right" vertical="center" wrapText="1"/>
    </xf>
    <xf numFmtId="179" fontId="10" fillId="0" borderId="10" xfId="0" applyNumberFormat="1" applyFont="1" applyFill="1" applyBorder="1" applyAlignment="1">
      <alignment horizontal="right" vertical="center" wrapText="1"/>
    </xf>
    <xf numFmtId="179" fontId="10" fillId="33" borderId="10" xfId="0" applyNumberFormat="1" applyFont="1" applyFill="1" applyBorder="1" applyAlignment="1">
      <alignment horizontal="right" vertical="center" wrapText="1"/>
    </xf>
    <xf numFmtId="179" fontId="12" fillId="0" borderId="10" xfId="42" applyNumberFormat="1" applyFont="1" applyFill="1" applyBorder="1" applyAlignment="1">
      <alignment horizontal="right"/>
    </xf>
    <xf numFmtId="3" fontId="13" fillId="0" borderId="10" xfId="0" applyNumberFormat="1" applyFont="1" applyFill="1" applyBorder="1" applyAlignment="1" applyProtection="1">
      <alignment horizontal="right" vertical="center" wrapText="1" shrinkToFit="1"/>
      <protection locked="0"/>
    </xf>
    <xf numFmtId="3" fontId="20" fillId="0" borderId="10" xfId="0" applyNumberFormat="1" applyFont="1" applyFill="1" applyBorder="1" applyAlignment="1" applyProtection="1">
      <alignment horizontal="right" vertical="center" wrapText="1" shrinkToFit="1"/>
      <protection locked="0"/>
    </xf>
    <xf numFmtId="179" fontId="9" fillId="0" borderId="10" xfId="42" applyNumberFormat="1" applyFont="1" applyFill="1" applyBorder="1" applyAlignment="1">
      <alignment horizontal="right"/>
    </xf>
    <xf numFmtId="179" fontId="15" fillId="0" borderId="10" xfId="42" applyNumberFormat="1" applyFont="1" applyFill="1" applyBorder="1" applyAlignment="1">
      <alignment horizontal="right"/>
    </xf>
    <xf numFmtId="173" fontId="15" fillId="0" borderId="10" xfId="42" applyNumberFormat="1" applyFont="1" applyFill="1" applyBorder="1" applyAlignment="1">
      <alignment horizontal="right" vertical="center" wrapText="1"/>
    </xf>
    <xf numFmtId="173" fontId="9" fillId="0" borderId="10" xfId="42" applyNumberFormat="1" applyFont="1" applyFill="1" applyBorder="1" applyAlignment="1">
      <alignment horizontal="right" vertical="center" wrapText="1"/>
    </xf>
    <xf numFmtId="173" fontId="10" fillId="0" borderId="10" xfId="42" applyNumberFormat="1" applyFont="1" applyFill="1" applyBorder="1" applyAlignment="1">
      <alignment horizontal="right" vertical="center" wrapText="1"/>
    </xf>
    <xf numFmtId="179" fontId="10" fillId="33" borderId="10" xfId="42" applyNumberFormat="1" applyFont="1" applyFill="1" applyBorder="1" applyAlignment="1">
      <alignment horizontal="right"/>
    </xf>
    <xf numFmtId="3" fontId="18" fillId="0" borderId="10" xfId="0" applyNumberFormat="1" applyFont="1" applyFill="1" applyBorder="1" applyAlignment="1" applyProtection="1">
      <alignment horizontal="right" vertical="center" wrapText="1" shrinkToFit="1"/>
      <protection locked="0"/>
    </xf>
    <xf numFmtId="173" fontId="10" fillId="33" borderId="10" xfId="0" applyNumberFormat="1" applyFont="1" applyFill="1" applyBorder="1" applyAlignment="1">
      <alignment horizontal="right" vertical="center" wrapText="1"/>
    </xf>
    <xf numFmtId="173" fontId="14" fillId="0" borderId="10" xfId="0" applyNumberFormat="1" applyFont="1" applyFill="1" applyBorder="1" applyAlignment="1">
      <alignment horizontal="right" vertical="center" wrapText="1"/>
    </xf>
    <xf numFmtId="173" fontId="9" fillId="0" borderId="10" xfId="0" applyNumberFormat="1" applyFont="1" applyFill="1" applyBorder="1" applyAlignment="1">
      <alignment horizontal="right" vertical="center" wrapText="1"/>
    </xf>
    <xf numFmtId="0" fontId="9" fillId="0" borderId="0" xfId="0" applyFont="1" applyFill="1" applyAlignment="1">
      <alignment horizontal="right"/>
    </xf>
    <xf numFmtId="179" fontId="10" fillId="0" borderId="10" xfId="42" applyNumberFormat="1" applyFont="1" applyFill="1" applyBorder="1" applyAlignment="1">
      <alignment horizontal="right"/>
    </xf>
    <xf numFmtId="191" fontId="10" fillId="0" borderId="10" xfId="58" applyNumberFormat="1" applyFont="1" applyFill="1" applyBorder="1" applyAlignment="1">
      <alignment vertical="center" wrapText="1"/>
    </xf>
    <xf numFmtId="3" fontId="26" fillId="0" borderId="0" xfId="0" applyNumberFormat="1" applyFont="1" applyAlignment="1">
      <alignment horizontal="center"/>
    </xf>
    <xf numFmtId="3" fontId="2" fillId="0" borderId="0" xfId="0" applyNumberFormat="1" applyFont="1" applyAlignment="1">
      <alignment horizontal="center" vertical="center" wrapText="1"/>
    </xf>
    <xf numFmtId="3" fontId="7" fillId="0" borderId="0" xfId="0" applyNumberFormat="1" applyFont="1" applyBorder="1" applyAlignment="1">
      <alignment horizontal="right" vertical="center"/>
    </xf>
    <xf numFmtId="3" fontId="7" fillId="0" borderId="0" xfId="0" applyNumberFormat="1" applyFont="1" applyAlignment="1">
      <alignment horizontal="center" vertical="center" wrapText="1"/>
    </xf>
    <xf numFmtId="3" fontId="1" fillId="0" borderId="0" xfId="0" applyNumberFormat="1" applyFont="1" applyAlignment="1">
      <alignment horizontal="center"/>
    </xf>
    <xf numFmtId="3" fontId="2" fillId="0" borderId="0" xfId="0" applyNumberFormat="1" applyFont="1" applyAlignment="1">
      <alignment horizontal="left" vertical="center" wrapText="1"/>
    </xf>
    <xf numFmtId="3" fontId="19" fillId="0" borderId="0" xfId="0" applyNumberFormat="1" applyFont="1" applyAlignment="1">
      <alignment horizontal="center" vertical="center"/>
    </xf>
    <xf numFmtId="3" fontId="7" fillId="0" borderId="0" xfId="0" applyNumberFormat="1" applyFont="1" applyAlignment="1">
      <alignment horizontal="center" vertical="center"/>
    </xf>
    <xf numFmtId="3" fontId="5" fillId="0" borderId="0" xfId="0" applyNumberFormat="1" applyFont="1" applyAlignment="1">
      <alignment horizontal="center" vertical="center"/>
    </xf>
    <xf numFmtId="3" fontId="11" fillId="0" borderId="0" xfId="0" applyNumberFormat="1" applyFont="1" applyAlignment="1">
      <alignment horizontal="center" vertical="center"/>
    </xf>
    <xf numFmtId="0" fontId="10" fillId="0" borderId="0" xfId="0" applyFont="1" applyFill="1" applyAlignment="1">
      <alignment horizontal="center"/>
    </xf>
    <xf numFmtId="0" fontId="10" fillId="0" borderId="10" xfId="0" applyFont="1" applyFill="1" applyBorder="1" applyAlignment="1">
      <alignment horizontal="center" vertical="center" wrapText="1"/>
    </xf>
    <xf numFmtId="0" fontId="9" fillId="0" borderId="0" xfId="0" applyFont="1" applyFill="1" applyAlignment="1">
      <alignment vertic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191"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11" fillId="0" borderId="0" xfId="0" applyFont="1" applyFill="1" applyBorder="1" applyAlignment="1">
      <alignment horizontal="right" vertical="center"/>
    </xf>
    <xf numFmtId="191" fontId="10" fillId="0" borderId="10" xfId="0" applyNumberFormat="1" applyFont="1" applyFill="1" applyBorder="1" applyAlignment="1">
      <alignment horizontal="center" vertical="center" wrapText="1"/>
    </xf>
    <xf numFmtId="191" fontId="10" fillId="0" borderId="20" xfId="0" applyNumberFormat="1" applyFont="1" applyFill="1" applyBorder="1" applyAlignment="1">
      <alignment horizontal="center" vertical="center" wrapText="1"/>
    </xf>
    <xf numFmtId="191" fontId="10" fillId="0" borderId="21" xfId="0" applyNumberFormat="1" applyFont="1" applyFill="1" applyBorder="1" applyAlignment="1">
      <alignment horizontal="center" vertical="center" wrapText="1"/>
    </xf>
    <xf numFmtId="0" fontId="61" fillId="0" borderId="0" xfId="0" applyFont="1" applyAlignment="1">
      <alignment horizontal="left" wrapText="1"/>
    </xf>
    <xf numFmtId="0" fontId="61" fillId="0" borderId="0" xfId="0" applyFont="1" applyAlignment="1">
      <alignment horizontal="left"/>
    </xf>
    <xf numFmtId="0" fontId="61" fillId="0" borderId="0" xfId="0" applyFont="1" applyAlignment="1">
      <alignment horizontal="left" vertical="center" wrapText="1"/>
    </xf>
    <xf numFmtId="0" fontId="61" fillId="0" borderId="0" xfId="0" applyFont="1" applyAlignment="1">
      <alignment horizontal="left" vertical="center"/>
    </xf>
    <xf numFmtId="0" fontId="12" fillId="0" borderId="0" xfId="0" applyFont="1" applyFill="1" applyAlignment="1">
      <alignment horizontal="center" vertical="center" wrapText="1"/>
    </xf>
    <xf numFmtId="0" fontId="14" fillId="0" borderId="0" xfId="0" applyFont="1" applyFill="1" applyAlignment="1">
      <alignment horizontal="right" vertical="center" wrapText="1"/>
    </xf>
    <xf numFmtId="0" fontId="8"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9" fillId="0" borderId="0" xfId="0" applyFont="1" applyFill="1" applyAlignment="1">
      <alignment horizontal="center" vertical="center" wrapText="1"/>
    </xf>
    <xf numFmtId="0" fontId="62" fillId="0" borderId="0" xfId="0" applyFont="1" applyAlignment="1">
      <alignment horizontal="left" wrapText="1"/>
    </xf>
    <xf numFmtId="0" fontId="1" fillId="0" borderId="0" xfId="0" applyFont="1" applyFill="1" applyAlignment="1">
      <alignment horizontal="center" vertical="center" wrapText="1"/>
    </xf>
    <xf numFmtId="0" fontId="23" fillId="0" borderId="0" xfId="0" applyFont="1" applyFill="1" applyAlignment="1">
      <alignment horizontal="center" vertical="center" wrapText="1"/>
    </xf>
    <xf numFmtId="191" fontId="21" fillId="0" borderId="20" xfId="0" applyNumberFormat="1" applyFont="1" applyFill="1" applyBorder="1" applyAlignment="1">
      <alignment horizontal="center" vertical="center" wrapText="1"/>
    </xf>
    <xf numFmtId="191" fontId="21" fillId="0" borderId="21"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u%20Lieu%20D\X&#194;Y%20D&#7920;NG%20D&#7920;%20TO&#193;N\DU%20TOAN%202021\D&#7920;%20TO&#193;N%20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u%20Lieu%20D\CONG%20KHAI\C&#212;NG%20KHAI%202020\CONG%20KHAI%20%20THUC%20HIEN%20THEO%20TT%209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 MINH 2020"/>
      <sheetName val="DU TOAN 2020"/>
      <sheetName val="Sheet1"/>
      <sheetName val="BS"/>
      <sheetName val="BS TM"/>
      <sheetName val="16.140"/>
      <sheetName val="14.140DT"/>
      <sheetName val="67.799"/>
      <sheetName val="DT67.799"/>
      <sheetName val="DT BS 12"/>
      <sheetName val="TM BS 12"/>
      <sheetName val="GIAM 13,14"/>
      <sheetName val="GIAM TM 13.14"/>
    </sheetNames>
    <sheetDataSet>
      <sheetData sheetId="0">
        <row r="115">
          <cell r="L115">
            <v>420716800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0"/>
      <sheetName val="CK -TH Q1"/>
      <sheetName val="CK- TH Q2"/>
      <sheetName val="6 thang 2020"/>
      <sheetName val="CK Q3"/>
      <sheetName val="CK Q4"/>
      <sheetName val="nam"/>
    </sheetNames>
    <sheetDataSet>
      <sheetData sheetId="5">
        <row r="41">
          <cell r="D41">
            <v>609973098</v>
          </cell>
          <cell r="G41">
            <v>836873000</v>
          </cell>
        </row>
        <row r="44">
          <cell r="D44">
            <v>81881500</v>
          </cell>
        </row>
        <row r="51">
          <cell r="D51">
            <v>32035000</v>
          </cell>
        </row>
        <row r="56">
          <cell r="D56">
            <v>201799482</v>
          </cell>
        </row>
        <row r="64">
          <cell r="D64">
            <v>141150800</v>
          </cell>
        </row>
        <row r="67">
          <cell r="D67">
            <v>102283772</v>
          </cell>
        </row>
        <row r="72">
          <cell r="D72">
            <v>46657730</v>
          </cell>
        </row>
        <row r="79">
          <cell r="D79">
            <v>19008507</v>
          </cell>
        </row>
        <row r="83">
          <cell r="D83">
            <v>70807000</v>
          </cell>
        </row>
        <row r="87">
          <cell r="D87">
            <v>28025600</v>
          </cell>
        </row>
        <row r="93">
          <cell r="D93">
            <v>1900000</v>
          </cell>
        </row>
        <row r="97">
          <cell r="D97">
            <v>31162000</v>
          </cell>
        </row>
        <row r="103">
          <cell r="D103">
            <v>19000900</v>
          </cell>
        </row>
        <row r="107">
          <cell r="D107">
            <v>32292500</v>
          </cell>
        </row>
        <row r="119">
          <cell r="D119">
            <v>155951102</v>
          </cell>
        </row>
        <row r="128">
          <cell r="D128">
            <v>24597600</v>
          </cell>
        </row>
      </sheetData>
      <sheetData sheetId="6">
        <row r="42">
          <cell r="D42">
            <v>2511056229</v>
          </cell>
        </row>
        <row r="44">
          <cell r="D44">
            <v>417692326</v>
          </cell>
        </row>
        <row r="46">
          <cell r="D46">
            <v>1357302265</v>
          </cell>
        </row>
        <row r="51">
          <cell r="D51">
            <v>32035000</v>
          </cell>
        </row>
        <row r="53">
          <cell r="D53">
            <v>2696000</v>
          </cell>
        </row>
        <row r="56">
          <cell r="D56">
            <v>669417145</v>
          </cell>
        </row>
        <row r="61">
          <cell r="D61">
            <v>299359973</v>
          </cell>
        </row>
        <row r="65">
          <cell r="D65">
            <v>522911115</v>
          </cell>
        </row>
        <row r="67">
          <cell r="D67">
            <v>280954013</v>
          </cell>
        </row>
        <row r="72">
          <cell r="D72">
            <v>190577309</v>
          </cell>
        </row>
        <row r="79">
          <cell r="D79">
            <v>55274159</v>
          </cell>
        </row>
        <row r="83">
          <cell r="D83">
            <v>130984500</v>
          </cell>
        </row>
        <row r="87">
          <cell r="D87">
            <v>33173600</v>
          </cell>
        </row>
        <row r="93">
          <cell r="D93">
            <v>1900000</v>
          </cell>
        </row>
        <row r="97">
          <cell r="D97">
            <v>62674000</v>
          </cell>
        </row>
        <row r="103">
          <cell r="D103">
            <v>95143600</v>
          </cell>
        </row>
        <row r="107">
          <cell r="D107">
            <v>71687500</v>
          </cell>
        </row>
        <row r="114">
          <cell r="D114">
            <v>0</v>
          </cell>
        </row>
        <row r="119">
          <cell r="D119">
            <v>254146702</v>
          </cell>
        </row>
        <row r="128">
          <cell r="D128">
            <v>53248966</v>
          </cell>
        </row>
        <row r="134">
          <cell r="D134">
            <v>294225263</v>
          </cell>
        </row>
        <row r="137">
          <cell r="D137">
            <v>78522080</v>
          </cell>
        </row>
        <row r="141">
          <cell r="D141">
            <v>1800000</v>
          </cell>
        </row>
        <row r="144">
          <cell r="D144">
            <v>196181376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C190"/>
  <sheetViews>
    <sheetView zoomScale="85" zoomScaleNormal="85" zoomScalePageLayoutView="0" workbookViewId="0" topLeftCell="A208">
      <selection activeCell="K20" sqref="K20"/>
    </sheetView>
  </sheetViews>
  <sheetFormatPr defaultColWidth="9.00390625" defaultRowHeight="15.75"/>
  <cols>
    <col min="1" max="1" width="9.00390625" style="78" customWidth="1"/>
    <col min="2" max="2" width="52.625" style="63" customWidth="1"/>
    <col min="3" max="3" width="22.00390625" style="63" customWidth="1"/>
    <col min="4" max="16384" width="9.00390625" style="63" customWidth="1"/>
  </cols>
  <sheetData>
    <row r="1" spans="1:3" ht="15.75">
      <c r="A1" s="129" t="s">
        <v>95</v>
      </c>
      <c r="B1" s="129"/>
      <c r="C1" s="129"/>
    </row>
    <row r="2" spans="1:3" ht="18.75">
      <c r="A2" s="125" t="s">
        <v>121</v>
      </c>
      <c r="B2" s="125"/>
      <c r="C2" s="125"/>
    </row>
    <row r="3" spans="1:3" ht="18.75">
      <c r="A3" s="125" t="s">
        <v>85</v>
      </c>
      <c r="B3" s="125"/>
      <c r="C3" s="125"/>
    </row>
    <row r="4" spans="1:3" ht="20.25">
      <c r="A4" s="126" t="s">
        <v>122</v>
      </c>
      <c r="B4" s="126"/>
      <c r="C4" s="126"/>
    </row>
    <row r="5" spans="1:3" ht="18.75">
      <c r="A5" s="127" t="s">
        <v>187</v>
      </c>
      <c r="B5" s="127"/>
      <c r="C5" s="127"/>
    </row>
    <row r="6" spans="1:3" ht="18.75">
      <c r="A6" s="128" t="s">
        <v>23</v>
      </c>
      <c r="B6" s="128"/>
      <c r="C6" s="128"/>
    </row>
    <row r="7" spans="1:3" ht="19.5" thickBot="1">
      <c r="A7" s="122" t="s">
        <v>84</v>
      </c>
      <c r="B7" s="122"/>
      <c r="C7" s="122"/>
    </row>
    <row r="8" spans="1:3" ht="24.75" customHeight="1">
      <c r="A8" s="67" t="s">
        <v>2</v>
      </c>
      <c r="B8" s="68" t="s">
        <v>3</v>
      </c>
      <c r="C8" s="58" t="s">
        <v>24</v>
      </c>
    </row>
    <row r="9" spans="1:3" ht="24.75" customHeight="1">
      <c r="A9" s="69" t="s">
        <v>0</v>
      </c>
      <c r="B9" s="70" t="s">
        <v>8</v>
      </c>
      <c r="C9" s="60">
        <f>C10</f>
        <v>4500000</v>
      </c>
    </row>
    <row r="10" spans="1:3" ht="24.75" customHeight="1">
      <c r="A10" s="71">
        <v>1</v>
      </c>
      <c r="B10" s="72" t="s">
        <v>9</v>
      </c>
      <c r="C10" s="59">
        <f>C13</f>
        <v>4500000</v>
      </c>
    </row>
    <row r="11" spans="1:3" ht="24.75" customHeight="1">
      <c r="A11" s="71">
        <v>1.1</v>
      </c>
      <c r="B11" s="72" t="s">
        <v>10</v>
      </c>
      <c r="C11" s="59"/>
    </row>
    <row r="12" spans="1:3" ht="24.75" customHeight="1">
      <c r="A12" s="71">
        <v>1.2</v>
      </c>
      <c r="B12" s="72" t="s">
        <v>13</v>
      </c>
      <c r="C12" s="59"/>
    </row>
    <row r="13" spans="1:3" ht="24.75" customHeight="1">
      <c r="A13" s="71">
        <v>2</v>
      </c>
      <c r="B13" s="72" t="s">
        <v>16</v>
      </c>
      <c r="C13" s="59">
        <v>4500000</v>
      </c>
    </row>
    <row r="14" spans="1:3" ht="24.75" customHeight="1">
      <c r="A14" s="71">
        <v>2.2</v>
      </c>
      <c r="B14" s="72" t="s">
        <v>4</v>
      </c>
      <c r="C14" s="59"/>
    </row>
    <row r="15" spans="1:3" ht="24.75" customHeight="1">
      <c r="A15" s="71">
        <v>3</v>
      </c>
      <c r="B15" s="72" t="s">
        <v>21</v>
      </c>
      <c r="C15" s="59"/>
    </row>
    <row r="16" spans="1:3" ht="24.75" customHeight="1">
      <c r="A16" s="71">
        <v>3.1</v>
      </c>
      <c r="B16" s="72" t="s">
        <v>10</v>
      </c>
      <c r="C16" s="59"/>
    </row>
    <row r="17" spans="1:3" ht="24.75" customHeight="1">
      <c r="A17" s="71">
        <v>3.2</v>
      </c>
      <c r="B17" s="72" t="s">
        <v>13</v>
      </c>
      <c r="C17" s="59"/>
    </row>
    <row r="18" spans="1:3" s="73" customFormat="1" ht="24.75" customHeight="1">
      <c r="A18" s="69" t="s">
        <v>1</v>
      </c>
      <c r="B18" s="70" t="s">
        <v>22</v>
      </c>
      <c r="C18" s="60">
        <f>C19</f>
        <v>8707145000</v>
      </c>
    </row>
    <row r="19" spans="1:3" ht="24.75" customHeight="1">
      <c r="A19" s="71">
        <v>1</v>
      </c>
      <c r="B19" s="72" t="s">
        <v>4</v>
      </c>
      <c r="C19" s="59">
        <f>SUM(C20:C22)</f>
        <v>8707145000</v>
      </c>
    </row>
    <row r="20" spans="1:3" ht="24.75" customHeight="1">
      <c r="A20" s="71">
        <v>1.1</v>
      </c>
      <c r="B20" s="72" t="s">
        <v>20</v>
      </c>
      <c r="C20" s="61">
        <f>6050915859-1718</f>
        <v>6050914141</v>
      </c>
    </row>
    <row r="21" spans="1:3" ht="24.75" customHeight="1">
      <c r="A21" s="71">
        <v>1.2</v>
      </c>
      <c r="B21" s="72" t="s">
        <v>89</v>
      </c>
      <c r="C21" s="61">
        <v>1134132859</v>
      </c>
    </row>
    <row r="22" spans="1:3" ht="24.75" customHeight="1" thickBot="1">
      <c r="A22" s="71">
        <v>1.3</v>
      </c>
      <c r="B22" s="72" t="s">
        <v>5</v>
      </c>
      <c r="C22" s="62">
        <v>1522098000</v>
      </c>
    </row>
    <row r="23" spans="1:3" ht="24.75" customHeight="1">
      <c r="A23" s="69">
        <v>2</v>
      </c>
      <c r="B23" s="70" t="s">
        <v>7</v>
      </c>
      <c r="C23" s="60">
        <f>SUM(C24:C26)</f>
        <v>8707145000</v>
      </c>
    </row>
    <row r="24" spans="1:3" ht="24.75" customHeight="1">
      <c r="A24" s="71">
        <v>2.1</v>
      </c>
      <c r="B24" s="72" t="s">
        <v>18</v>
      </c>
      <c r="C24" s="61">
        <f>C20</f>
        <v>6050914141</v>
      </c>
    </row>
    <row r="25" spans="1:3" ht="24.75" customHeight="1">
      <c r="A25" s="74">
        <v>2.2</v>
      </c>
      <c r="B25" s="72" t="s">
        <v>89</v>
      </c>
      <c r="C25" s="61">
        <v>1134132859</v>
      </c>
    </row>
    <row r="26" spans="1:3" ht="24.75" customHeight="1" thickBot="1">
      <c r="A26" s="75">
        <v>2.3</v>
      </c>
      <c r="B26" s="76" t="s">
        <v>6</v>
      </c>
      <c r="C26" s="62">
        <v>1522098000</v>
      </c>
    </row>
    <row r="27" ht="15.75">
      <c r="A27" s="77"/>
    </row>
    <row r="28" spans="2:3" ht="18.75">
      <c r="B28" s="123" t="s">
        <v>123</v>
      </c>
      <c r="C28" s="123"/>
    </row>
    <row r="29" spans="2:3" ht="18.75">
      <c r="B29" s="121" t="s">
        <v>86</v>
      </c>
      <c r="C29" s="121"/>
    </row>
    <row r="30" spans="2:3" ht="15.75">
      <c r="B30" s="120" t="s">
        <v>188</v>
      </c>
      <c r="C30" s="120"/>
    </row>
    <row r="35" spans="2:3" ht="15.75">
      <c r="B35" s="124" t="s">
        <v>124</v>
      </c>
      <c r="C35" s="124"/>
    </row>
    <row r="39" spans="1:3" ht="15.75">
      <c r="A39" s="129" t="s">
        <v>95</v>
      </c>
      <c r="B39" s="129"/>
      <c r="C39" s="129"/>
    </row>
    <row r="40" spans="1:3" ht="18.75">
      <c r="A40" s="125" t="s">
        <v>121</v>
      </c>
      <c r="B40" s="125"/>
      <c r="C40" s="125"/>
    </row>
    <row r="41" spans="1:3" ht="18.75">
      <c r="A41" s="125" t="s">
        <v>85</v>
      </c>
      <c r="B41" s="125"/>
      <c r="C41" s="125"/>
    </row>
    <row r="42" spans="1:3" ht="25.5" customHeight="1">
      <c r="A42" s="126" t="s">
        <v>160</v>
      </c>
      <c r="B42" s="126"/>
      <c r="C42" s="126"/>
    </row>
    <row r="43" spans="1:3" ht="18.75">
      <c r="A43" s="127" t="s">
        <v>189</v>
      </c>
      <c r="B43" s="127"/>
      <c r="C43" s="127"/>
    </row>
    <row r="44" spans="1:3" ht="18.75">
      <c r="A44" s="128" t="s">
        <v>23</v>
      </c>
      <c r="B44" s="128"/>
      <c r="C44" s="128"/>
    </row>
    <row r="45" spans="1:3" ht="18.75">
      <c r="A45" s="122" t="s">
        <v>84</v>
      </c>
      <c r="B45" s="122"/>
      <c r="C45" s="122"/>
    </row>
    <row r="46" spans="1:3" ht="24" customHeight="1">
      <c r="A46" s="64" t="s">
        <v>2</v>
      </c>
      <c r="B46" s="64" t="s">
        <v>3</v>
      </c>
      <c r="C46" s="64" t="s">
        <v>24</v>
      </c>
    </row>
    <row r="47" spans="1:3" ht="22.5" customHeight="1">
      <c r="A47" s="64" t="s">
        <v>0</v>
      </c>
      <c r="B47" s="70" t="s">
        <v>8</v>
      </c>
      <c r="C47" s="64">
        <f>C48</f>
        <v>0</v>
      </c>
    </row>
    <row r="48" spans="1:3" ht="22.5" customHeight="1">
      <c r="A48" s="65">
        <v>1</v>
      </c>
      <c r="B48" s="72" t="s">
        <v>9</v>
      </c>
      <c r="C48" s="65">
        <f>C51</f>
        <v>0</v>
      </c>
    </row>
    <row r="49" spans="1:3" ht="22.5" customHeight="1">
      <c r="A49" s="65">
        <v>1.1</v>
      </c>
      <c r="B49" s="72" t="s">
        <v>10</v>
      </c>
      <c r="C49" s="65"/>
    </row>
    <row r="50" spans="1:3" ht="22.5" customHeight="1">
      <c r="A50" s="65">
        <v>1.2</v>
      </c>
      <c r="B50" s="72" t="s">
        <v>13</v>
      </c>
      <c r="C50" s="65"/>
    </row>
    <row r="51" spans="1:3" ht="22.5" customHeight="1">
      <c r="A51" s="65">
        <v>2</v>
      </c>
      <c r="B51" s="72" t="s">
        <v>16</v>
      </c>
      <c r="C51" s="65"/>
    </row>
    <row r="52" spans="1:3" ht="22.5" customHeight="1">
      <c r="A52" s="65">
        <v>2.2</v>
      </c>
      <c r="B52" s="72" t="s">
        <v>4</v>
      </c>
      <c r="C52" s="65"/>
    </row>
    <row r="53" spans="1:3" ht="22.5" customHeight="1">
      <c r="A53" s="65">
        <v>3</v>
      </c>
      <c r="B53" s="72" t="s">
        <v>21</v>
      </c>
      <c r="C53" s="65">
        <v>0</v>
      </c>
    </row>
    <row r="54" spans="1:3" ht="22.5" customHeight="1">
      <c r="A54" s="65">
        <v>3.1</v>
      </c>
      <c r="B54" s="72" t="s">
        <v>10</v>
      </c>
      <c r="C54" s="65"/>
    </row>
    <row r="55" spans="1:3" ht="22.5" customHeight="1">
      <c r="A55" s="65">
        <v>3.2</v>
      </c>
      <c r="B55" s="72" t="s">
        <v>13</v>
      </c>
      <c r="C55" s="65"/>
    </row>
    <row r="56" spans="1:3" ht="22.5" customHeight="1">
      <c r="A56" s="64" t="s">
        <v>1</v>
      </c>
      <c r="B56" s="70" t="s">
        <v>22</v>
      </c>
      <c r="C56" s="64">
        <f>C59</f>
        <v>16140811</v>
      </c>
    </row>
    <row r="57" spans="1:3" ht="22.5" customHeight="1">
      <c r="A57" s="65">
        <v>1</v>
      </c>
      <c r="B57" s="72" t="s">
        <v>4</v>
      </c>
      <c r="C57" s="65"/>
    </row>
    <row r="58" spans="1:3" ht="22.5" customHeight="1">
      <c r="A58" s="65">
        <v>1.1</v>
      </c>
      <c r="B58" s="72" t="s">
        <v>20</v>
      </c>
      <c r="C58" s="66"/>
    </row>
    <row r="59" spans="1:3" ht="22.5" customHeight="1">
      <c r="A59" s="65">
        <v>1.2</v>
      </c>
      <c r="B59" s="72" t="s">
        <v>89</v>
      </c>
      <c r="C59" s="66">
        <v>16140811</v>
      </c>
    </row>
    <row r="60" spans="1:3" ht="22.5" customHeight="1">
      <c r="A60" s="65">
        <v>1.3</v>
      </c>
      <c r="B60" s="72" t="s">
        <v>5</v>
      </c>
      <c r="C60" s="66"/>
    </row>
    <row r="61" spans="1:3" ht="22.5" customHeight="1">
      <c r="A61" s="64">
        <v>2</v>
      </c>
      <c r="B61" s="70" t="s">
        <v>7</v>
      </c>
      <c r="C61" s="64">
        <f>SUM(C62:C64)</f>
        <v>0</v>
      </c>
    </row>
    <row r="62" spans="1:3" ht="22.5" customHeight="1">
      <c r="A62" s="65">
        <v>2.1</v>
      </c>
      <c r="B62" s="72" t="s">
        <v>18</v>
      </c>
      <c r="C62" s="66"/>
    </row>
    <row r="63" spans="1:3" ht="22.5" customHeight="1">
      <c r="A63" s="65">
        <v>2.2</v>
      </c>
      <c r="B63" s="72" t="s">
        <v>89</v>
      </c>
      <c r="C63" s="66"/>
    </row>
    <row r="64" spans="1:3" ht="22.5" customHeight="1">
      <c r="A64" s="65">
        <v>2.3</v>
      </c>
      <c r="B64" s="72" t="s">
        <v>6</v>
      </c>
      <c r="C64" s="66"/>
    </row>
    <row r="65" ht="15.75">
      <c r="A65" s="77"/>
    </row>
    <row r="66" spans="2:3" ht="18.75">
      <c r="B66" s="123" t="s">
        <v>123</v>
      </c>
      <c r="C66" s="123"/>
    </row>
    <row r="67" spans="2:3" ht="18.75">
      <c r="B67" s="121" t="s">
        <v>86</v>
      </c>
      <c r="C67" s="121"/>
    </row>
    <row r="68" spans="2:3" ht="15.75">
      <c r="B68" s="120" t="s">
        <v>188</v>
      </c>
      <c r="C68" s="120"/>
    </row>
    <row r="73" spans="2:3" ht="15.75">
      <c r="B73" s="124" t="s">
        <v>124</v>
      </c>
      <c r="C73" s="124"/>
    </row>
    <row r="78" spans="1:3" ht="15.75">
      <c r="A78" s="129" t="s">
        <v>95</v>
      </c>
      <c r="B78" s="129"/>
      <c r="C78" s="129"/>
    </row>
    <row r="79" spans="1:3" ht="18.75">
      <c r="A79" s="125" t="s">
        <v>121</v>
      </c>
      <c r="B79" s="125"/>
      <c r="C79" s="125"/>
    </row>
    <row r="80" spans="1:3" ht="18.75">
      <c r="A80" s="125" t="s">
        <v>85</v>
      </c>
      <c r="B80" s="125"/>
      <c r="C80" s="125"/>
    </row>
    <row r="81" spans="1:3" ht="25.5" customHeight="1">
      <c r="A81" s="126" t="s">
        <v>160</v>
      </c>
      <c r="B81" s="126"/>
      <c r="C81" s="126"/>
    </row>
    <row r="82" spans="1:3" ht="18.75">
      <c r="A82" s="127" t="s">
        <v>190</v>
      </c>
      <c r="B82" s="127"/>
      <c r="C82" s="127"/>
    </row>
    <row r="83" spans="1:3" ht="18.75">
      <c r="A83" s="128" t="s">
        <v>23</v>
      </c>
      <c r="B83" s="128"/>
      <c r="C83" s="128"/>
    </row>
    <row r="84" spans="1:3" ht="18.75">
      <c r="A84" s="122" t="s">
        <v>84</v>
      </c>
      <c r="B84" s="122"/>
      <c r="C84" s="122"/>
    </row>
    <row r="85" spans="1:3" ht="24" customHeight="1">
      <c r="A85" s="64" t="s">
        <v>2</v>
      </c>
      <c r="B85" s="64" t="s">
        <v>3</v>
      </c>
      <c r="C85" s="64" t="s">
        <v>24</v>
      </c>
    </row>
    <row r="86" spans="1:3" ht="22.5" customHeight="1">
      <c r="A86" s="64" t="s">
        <v>0</v>
      </c>
      <c r="B86" s="70" t="s">
        <v>8</v>
      </c>
      <c r="C86" s="64">
        <f>C87</f>
        <v>0</v>
      </c>
    </row>
    <row r="87" spans="1:3" ht="22.5" customHeight="1">
      <c r="A87" s="65">
        <v>1</v>
      </c>
      <c r="B87" s="72" t="s">
        <v>9</v>
      </c>
      <c r="C87" s="65">
        <f>C90</f>
        <v>0</v>
      </c>
    </row>
    <row r="88" spans="1:3" ht="22.5" customHeight="1">
      <c r="A88" s="65">
        <v>1.1</v>
      </c>
      <c r="B88" s="72" t="s">
        <v>10</v>
      </c>
      <c r="C88" s="65"/>
    </row>
    <row r="89" spans="1:3" ht="22.5" customHeight="1">
      <c r="A89" s="65">
        <v>1.2</v>
      </c>
      <c r="B89" s="72" t="s">
        <v>13</v>
      </c>
      <c r="C89" s="65"/>
    </row>
    <row r="90" spans="1:3" ht="22.5" customHeight="1">
      <c r="A90" s="65">
        <v>2</v>
      </c>
      <c r="B90" s="72" t="s">
        <v>16</v>
      </c>
      <c r="C90" s="65"/>
    </row>
    <row r="91" spans="1:3" ht="22.5" customHeight="1">
      <c r="A91" s="65">
        <v>2.2</v>
      </c>
      <c r="B91" s="72" t="s">
        <v>4</v>
      </c>
      <c r="C91" s="65"/>
    </row>
    <row r="92" spans="1:3" ht="22.5" customHeight="1">
      <c r="A92" s="65">
        <v>3</v>
      </c>
      <c r="B92" s="72" t="s">
        <v>21</v>
      </c>
      <c r="C92" s="65">
        <v>0</v>
      </c>
    </row>
    <row r="93" spans="1:3" ht="22.5" customHeight="1">
      <c r="A93" s="65">
        <v>3.1</v>
      </c>
      <c r="B93" s="72" t="s">
        <v>10</v>
      </c>
      <c r="C93" s="65"/>
    </row>
    <row r="94" spans="1:3" ht="22.5" customHeight="1">
      <c r="A94" s="65">
        <v>3.2</v>
      </c>
      <c r="B94" s="72" t="s">
        <v>13</v>
      </c>
      <c r="C94" s="65"/>
    </row>
    <row r="95" spans="1:3" ht="22.5" customHeight="1">
      <c r="A95" s="64" t="s">
        <v>1</v>
      </c>
      <c r="B95" s="70" t="s">
        <v>22</v>
      </c>
      <c r="C95" s="64">
        <f>C97</f>
        <v>67799400</v>
      </c>
    </row>
    <row r="96" spans="1:3" ht="22.5" customHeight="1">
      <c r="A96" s="65">
        <v>1</v>
      </c>
      <c r="B96" s="72" t="s">
        <v>4</v>
      </c>
      <c r="C96" s="65"/>
    </row>
    <row r="97" spans="1:3" ht="22.5" customHeight="1">
      <c r="A97" s="65">
        <v>1.1</v>
      </c>
      <c r="B97" s="72" t="s">
        <v>20</v>
      </c>
      <c r="C97" s="66">
        <v>67799400</v>
      </c>
    </row>
    <row r="98" spans="1:3" ht="22.5" customHeight="1">
      <c r="A98" s="65">
        <v>1.2</v>
      </c>
      <c r="B98" s="72" t="s">
        <v>89</v>
      </c>
      <c r="C98" s="66"/>
    </row>
    <row r="99" spans="1:3" ht="22.5" customHeight="1">
      <c r="A99" s="65">
        <v>1.3</v>
      </c>
      <c r="B99" s="72" t="s">
        <v>5</v>
      </c>
      <c r="C99" s="66"/>
    </row>
    <row r="100" spans="1:3" ht="22.5" customHeight="1">
      <c r="A100" s="64">
        <v>2</v>
      </c>
      <c r="B100" s="70" t="s">
        <v>7</v>
      </c>
      <c r="C100" s="64">
        <f>SUM(C101:C103)</f>
        <v>0</v>
      </c>
    </row>
    <row r="101" spans="1:3" ht="22.5" customHeight="1">
      <c r="A101" s="65">
        <v>2.1</v>
      </c>
      <c r="B101" s="72" t="s">
        <v>18</v>
      </c>
      <c r="C101" s="66"/>
    </row>
    <row r="102" spans="1:3" ht="22.5" customHeight="1">
      <c r="A102" s="65">
        <v>2.2</v>
      </c>
      <c r="B102" s="72" t="s">
        <v>89</v>
      </c>
      <c r="C102" s="66"/>
    </row>
    <row r="103" spans="1:3" ht="22.5" customHeight="1">
      <c r="A103" s="65">
        <v>2.3</v>
      </c>
      <c r="B103" s="72" t="s">
        <v>6</v>
      </c>
      <c r="C103" s="66"/>
    </row>
    <row r="104" ht="15.75">
      <c r="A104" s="77"/>
    </row>
    <row r="105" spans="2:3" ht="18.75">
      <c r="B105" s="123" t="s">
        <v>164</v>
      </c>
      <c r="C105" s="123"/>
    </row>
    <row r="106" spans="2:3" ht="18.75">
      <c r="B106" s="121" t="s">
        <v>86</v>
      </c>
      <c r="C106" s="121"/>
    </row>
    <row r="107" spans="2:3" ht="15.75">
      <c r="B107" s="120" t="s">
        <v>188</v>
      </c>
      <c r="C107" s="120"/>
    </row>
    <row r="112" spans="2:3" ht="15.75">
      <c r="B112" s="124" t="s">
        <v>124</v>
      </c>
      <c r="C112" s="124"/>
    </row>
    <row r="117" spans="1:3" ht="15.75">
      <c r="A117" s="129" t="s">
        <v>95</v>
      </c>
      <c r="B117" s="129"/>
      <c r="C117" s="129"/>
    </row>
    <row r="118" spans="1:3" ht="18.75">
      <c r="A118" s="125" t="s">
        <v>121</v>
      </c>
      <c r="B118" s="125"/>
      <c r="C118" s="125"/>
    </row>
    <row r="119" spans="1:3" ht="18.75">
      <c r="A119" s="125" t="s">
        <v>85</v>
      </c>
      <c r="B119" s="125"/>
      <c r="C119" s="125"/>
    </row>
    <row r="120" spans="1:3" ht="25.5" customHeight="1">
      <c r="A120" s="126" t="s">
        <v>165</v>
      </c>
      <c r="B120" s="126"/>
      <c r="C120" s="126"/>
    </row>
    <row r="121" spans="1:3" ht="18.75">
      <c r="A121" s="127" t="s">
        <v>191</v>
      </c>
      <c r="B121" s="127"/>
      <c r="C121" s="127"/>
    </row>
    <row r="122" spans="1:3" ht="18.75">
      <c r="A122" s="128" t="s">
        <v>23</v>
      </c>
      <c r="B122" s="128"/>
      <c r="C122" s="128"/>
    </row>
    <row r="123" spans="1:3" ht="18.75">
      <c r="A123" s="122" t="s">
        <v>84</v>
      </c>
      <c r="B123" s="122"/>
      <c r="C123" s="122"/>
    </row>
    <row r="124" spans="1:3" ht="24" customHeight="1">
      <c r="A124" s="64" t="s">
        <v>2</v>
      </c>
      <c r="B124" s="64" t="s">
        <v>3</v>
      </c>
      <c r="C124" s="64" t="s">
        <v>24</v>
      </c>
    </row>
    <row r="125" spans="1:3" ht="22.5" customHeight="1">
      <c r="A125" s="64" t="s">
        <v>0</v>
      </c>
      <c r="B125" s="70" t="s">
        <v>8</v>
      </c>
      <c r="C125" s="64">
        <f>C126</f>
        <v>0</v>
      </c>
    </row>
    <row r="126" spans="1:3" ht="22.5" customHeight="1">
      <c r="A126" s="65">
        <v>1</v>
      </c>
      <c r="B126" s="72" t="s">
        <v>9</v>
      </c>
      <c r="C126" s="65">
        <f>C129</f>
        <v>0</v>
      </c>
    </row>
    <row r="127" spans="1:3" ht="22.5" customHeight="1">
      <c r="A127" s="65">
        <v>1.1</v>
      </c>
      <c r="B127" s="72" t="s">
        <v>10</v>
      </c>
      <c r="C127" s="65"/>
    </row>
    <row r="128" spans="1:3" ht="22.5" customHeight="1">
      <c r="A128" s="65">
        <v>1.2</v>
      </c>
      <c r="B128" s="72" t="s">
        <v>13</v>
      </c>
      <c r="C128" s="65"/>
    </row>
    <row r="129" spans="1:3" ht="22.5" customHeight="1">
      <c r="A129" s="65">
        <v>2</v>
      </c>
      <c r="B129" s="72" t="s">
        <v>16</v>
      </c>
      <c r="C129" s="65"/>
    </row>
    <row r="130" spans="1:3" ht="22.5" customHeight="1">
      <c r="A130" s="65">
        <v>2.2</v>
      </c>
      <c r="B130" s="72" t="s">
        <v>4</v>
      </c>
      <c r="C130" s="65"/>
    </row>
    <row r="131" spans="1:3" ht="22.5" customHeight="1">
      <c r="A131" s="65">
        <v>3</v>
      </c>
      <c r="B131" s="72" t="s">
        <v>21</v>
      </c>
      <c r="C131" s="65">
        <v>0</v>
      </c>
    </row>
    <row r="132" spans="1:3" ht="22.5" customHeight="1">
      <c r="A132" s="65">
        <v>3.1</v>
      </c>
      <c r="B132" s="72" t="s">
        <v>10</v>
      </c>
      <c r="C132" s="65"/>
    </row>
    <row r="133" spans="1:3" ht="22.5" customHeight="1">
      <c r="A133" s="65">
        <v>3.2</v>
      </c>
      <c r="B133" s="72" t="s">
        <v>13</v>
      </c>
      <c r="C133" s="65"/>
    </row>
    <row r="134" spans="1:3" ht="22.5" customHeight="1">
      <c r="A134" s="64" t="s">
        <v>1</v>
      </c>
      <c r="B134" s="70" t="s">
        <v>22</v>
      </c>
      <c r="C134" s="64">
        <f>C136+C137</f>
        <v>335543772</v>
      </c>
    </row>
    <row r="135" spans="1:3" ht="22.5" customHeight="1">
      <c r="A135" s="65">
        <v>1</v>
      </c>
      <c r="B135" s="72" t="s">
        <v>4</v>
      </c>
      <c r="C135" s="65"/>
    </row>
    <row r="136" spans="1:3" ht="22.5" customHeight="1">
      <c r="A136" s="65">
        <v>1.1</v>
      </c>
      <c r="B136" s="72" t="s">
        <v>20</v>
      </c>
      <c r="C136" s="66">
        <v>223978952</v>
      </c>
    </row>
    <row r="137" spans="1:3" ht="22.5" customHeight="1">
      <c r="A137" s="65">
        <v>1.2</v>
      </c>
      <c r="B137" s="72" t="s">
        <v>89</v>
      </c>
      <c r="C137" s="66">
        <v>111564820</v>
      </c>
    </row>
    <row r="138" spans="1:3" ht="22.5" customHeight="1">
      <c r="A138" s="65">
        <v>1.3</v>
      </c>
      <c r="B138" s="72" t="s">
        <v>5</v>
      </c>
      <c r="C138" s="66"/>
    </row>
    <row r="139" spans="1:3" ht="22.5" customHeight="1">
      <c r="A139" s="64">
        <v>2</v>
      </c>
      <c r="B139" s="70" t="s">
        <v>7</v>
      </c>
      <c r="C139" s="64">
        <f>SUM(C140:C142)</f>
        <v>0</v>
      </c>
    </row>
    <row r="140" spans="1:3" ht="22.5" customHeight="1">
      <c r="A140" s="65">
        <v>2.1</v>
      </c>
      <c r="B140" s="72" t="s">
        <v>18</v>
      </c>
      <c r="C140" s="66"/>
    </row>
    <row r="141" spans="1:3" ht="22.5" customHeight="1">
      <c r="A141" s="65">
        <v>2.2</v>
      </c>
      <c r="B141" s="72" t="s">
        <v>89</v>
      </c>
      <c r="C141" s="66"/>
    </row>
    <row r="142" spans="1:3" ht="22.5" customHeight="1">
      <c r="A142" s="65">
        <v>2.3</v>
      </c>
      <c r="B142" s="72" t="s">
        <v>6</v>
      </c>
      <c r="C142" s="66"/>
    </row>
    <row r="143" ht="15.75">
      <c r="A143" s="77"/>
    </row>
    <row r="144" spans="2:3" ht="18.75">
      <c r="B144" s="123" t="s">
        <v>166</v>
      </c>
      <c r="C144" s="123"/>
    </row>
    <row r="145" spans="2:3" ht="18.75">
      <c r="B145" s="121" t="s">
        <v>86</v>
      </c>
      <c r="C145" s="121"/>
    </row>
    <row r="146" spans="2:3" ht="15.75">
      <c r="B146" s="120" t="s">
        <v>188</v>
      </c>
      <c r="C146" s="120"/>
    </row>
    <row r="151" spans="2:3" ht="15.75">
      <c r="B151" s="124" t="s">
        <v>124</v>
      </c>
      <c r="C151" s="124"/>
    </row>
    <row r="156" spans="1:3" ht="15.75">
      <c r="A156" s="129" t="s">
        <v>95</v>
      </c>
      <c r="B156" s="129"/>
      <c r="C156" s="129"/>
    </row>
    <row r="157" spans="1:3" ht="18.75">
      <c r="A157" s="125" t="s">
        <v>121</v>
      </c>
      <c r="B157" s="125"/>
      <c r="C157" s="125"/>
    </row>
    <row r="158" spans="1:3" ht="18.75">
      <c r="A158" s="125" t="s">
        <v>85</v>
      </c>
      <c r="B158" s="125"/>
      <c r="C158" s="125"/>
    </row>
    <row r="159" spans="1:3" ht="25.5" customHeight="1">
      <c r="A159" s="126" t="s">
        <v>167</v>
      </c>
      <c r="B159" s="126"/>
      <c r="C159" s="126"/>
    </row>
    <row r="160" spans="1:3" ht="18.75">
      <c r="A160" s="127" t="s">
        <v>191</v>
      </c>
      <c r="B160" s="127"/>
      <c r="C160" s="127"/>
    </row>
    <row r="161" spans="1:3" ht="18.75">
      <c r="A161" s="128" t="s">
        <v>23</v>
      </c>
      <c r="B161" s="128"/>
      <c r="C161" s="128"/>
    </row>
    <row r="162" spans="1:3" ht="18.75">
      <c r="A162" s="122" t="s">
        <v>84</v>
      </c>
      <c r="B162" s="122"/>
      <c r="C162" s="122"/>
    </row>
    <row r="163" spans="1:3" ht="24" customHeight="1">
      <c r="A163" s="64" t="s">
        <v>2</v>
      </c>
      <c r="B163" s="64" t="s">
        <v>3</v>
      </c>
      <c r="C163" s="64" t="s">
        <v>24</v>
      </c>
    </row>
    <row r="164" spans="1:3" ht="22.5" customHeight="1">
      <c r="A164" s="64" t="s">
        <v>0</v>
      </c>
      <c r="B164" s="70" t="s">
        <v>8</v>
      </c>
      <c r="C164" s="64">
        <f>C165</f>
        <v>0</v>
      </c>
    </row>
    <row r="165" spans="1:3" ht="22.5" customHeight="1">
      <c r="A165" s="65">
        <v>1</v>
      </c>
      <c r="B165" s="72" t="s">
        <v>9</v>
      </c>
      <c r="C165" s="65">
        <f>C168</f>
        <v>0</v>
      </c>
    </row>
    <row r="166" spans="1:3" ht="22.5" customHeight="1">
      <c r="A166" s="65">
        <v>1.1</v>
      </c>
      <c r="B166" s="72" t="s">
        <v>10</v>
      </c>
      <c r="C166" s="65"/>
    </row>
    <row r="167" spans="1:3" ht="22.5" customHeight="1">
      <c r="A167" s="65">
        <v>1.2</v>
      </c>
      <c r="B167" s="72" t="s">
        <v>13</v>
      </c>
      <c r="C167" s="65"/>
    </row>
    <row r="168" spans="1:3" ht="22.5" customHeight="1">
      <c r="A168" s="65">
        <v>2</v>
      </c>
      <c r="B168" s="72" t="s">
        <v>16</v>
      </c>
      <c r="C168" s="65"/>
    </row>
    <row r="169" spans="1:3" ht="22.5" customHeight="1">
      <c r="A169" s="65">
        <v>2.2</v>
      </c>
      <c r="B169" s="72" t="s">
        <v>4</v>
      </c>
      <c r="C169" s="65"/>
    </row>
    <row r="170" spans="1:3" ht="22.5" customHeight="1">
      <c r="A170" s="65">
        <v>3</v>
      </c>
      <c r="B170" s="72" t="s">
        <v>21</v>
      </c>
      <c r="C170" s="65">
        <v>0</v>
      </c>
    </row>
    <row r="171" spans="1:3" ht="22.5" customHeight="1">
      <c r="A171" s="65">
        <v>3.1</v>
      </c>
      <c r="B171" s="72" t="s">
        <v>10</v>
      </c>
      <c r="C171" s="65"/>
    </row>
    <row r="172" spans="1:3" ht="22.5" customHeight="1">
      <c r="A172" s="65">
        <v>3.2</v>
      </c>
      <c r="B172" s="72" t="s">
        <v>13</v>
      </c>
      <c r="C172" s="65"/>
    </row>
    <row r="173" spans="1:3" ht="22.5" customHeight="1">
      <c r="A173" s="64" t="s">
        <v>1</v>
      </c>
      <c r="B173" s="70" t="s">
        <v>22</v>
      </c>
      <c r="C173" s="64">
        <f>C175+C176</f>
        <v>336946000</v>
      </c>
    </row>
    <row r="174" spans="1:3" ht="22.5" customHeight="1">
      <c r="A174" s="65">
        <v>1</v>
      </c>
      <c r="B174" s="72" t="s">
        <v>4</v>
      </c>
      <c r="C174" s="65"/>
    </row>
    <row r="175" spans="1:3" ht="22.5" customHeight="1">
      <c r="A175" s="65">
        <v>1.1</v>
      </c>
      <c r="B175" s="72" t="s">
        <v>20</v>
      </c>
      <c r="C175" s="66">
        <v>336946000</v>
      </c>
    </row>
    <row r="176" spans="1:3" ht="22.5" customHeight="1">
      <c r="A176" s="65">
        <v>1.2</v>
      </c>
      <c r="B176" s="72" t="s">
        <v>89</v>
      </c>
      <c r="C176" s="66"/>
    </row>
    <row r="177" spans="1:3" ht="22.5" customHeight="1">
      <c r="A177" s="65">
        <v>1.3</v>
      </c>
      <c r="B177" s="72" t="s">
        <v>5</v>
      </c>
      <c r="C177" s="66"/>
    </row>
    <row r="178" spans="1:3" ht="22.5" customHeight="1">
      <c r="A178" s="64">
        <v>2</v>
      </c>
      <c r="B178" s="70" t="s">
        <v>7</v>
      </c>
      <c r="C178" s="64">
        <f>SUM(C179:C181)</f>
        <v>0</v>
      </c>
    </row>
    <row r="179" spans="1:3" ht="22.5" customHeight="1">
      <c r="A179" s="65">
        <v>2.1</v>
      </c>
      <c r="B179" s="72" t="s">
        <v>18</v>
      </c>
      <c r="C179" s="66"/>
    </row>
    <row r="180" spans="1:3" ht="22.5" customHeight="1">
      <c r="A180" s="65">
        <v>2.2</v>
      </c>
      <c r="B180" s="72" t="s">
        <v>89</v>
      </c>
      <c r="C180" s="66"/>
    </row>
    <row r="181" spans="1:3" ht="22.5" customHeight="1">
      <c r="A181" s="65">
        <v>2.3</v>
      </c>
      <c r="B181" s="72" t="s">
        <v>6</v>
      </c>
      <c r="C181" s="66"/>
    </row>
    <row r="182" ht="15.75">
      <c r="A182" s="77"/>
    </row>
    <row r="183" spans="2:3" ht="18.75">
      <c r="B183" s="123" t="s">
        <v>166</v>
      </c>
      <c r="C183" s="123"/>
    </row>
    <row r="184" spans="2:3" ht="18.75">
      <c r="B184" s="121" t="s">
        <v>86</v>
      </c>
      <c r="C184" s="121"/>
    </row>
    <row r="185" spans="2:3" ht="15.75">
      <c r="B185" s="120" t="s">
        <v>188</v>
      </c>
      <c r="C185" s="120"/>
    </row>
    <row r="190" spans="2:3" ht="15.75">
      <c r="B190" s="124" t="s">
        <v>168</v>
      </c>
      <c r="C190" s="124"/>
    </row>
  </sheetData>
  <sheetProtection/>
  <mergeCells count="55">
    <mergeCell ref="A84:C84"/>
    <mergeCell ref="B105:C105"/>
    <mergeCell ref="B106:C106"/>
    <mergeCell ref="B112:C112"/>
    <mergeCell ref="A78:C78"/>
    <mergeCell ref="A79:C79"/>
    <mergeCell ref="A80:C80"/>
    <mergeCell ref="A81:C81"/>
    <mergeCell ref="A82:C82"/>
    <mergeCell ref="A83:C83"/>
    <mergeCell ref="A7:C7"/>
    <mergeCell ref="A44:C44"/>
    <mergeCell ref="A1:C1"/>
    <mergeCell ref="B28:C28"/>
    <mergeCell ref="B29:C29"/>
    <mergeCell ref="B35:C35"/>
    <mergeCell ref="A2:C2"/>
    <mergeCell ref="A3:C3"/>
    <mergeCell ref="A4:C4"/>
    <mergeCell ref="A5:C5"/>
    <mergeCell ref="A6:C6"/>
    <mergeCell ref="A45:C45"/>
    <mergeCell ref="B66:C66"/>
    <mergeCell ref="B67:C67"/>
    <mergeCell ref="B73:C73"/>
    <mergeCell ref="A39:C39"/>
    <mergeCell ref="A40:C40"/>
    <mergeCell ref="A41:C41"/>
    <mergeCell ref="A42:C42"/>
    <mergeCell ref="A43:C43"/>
    <mergeCell ref="A156:C156"/>
    <mergeCell ref="A157:C157"/>
    <mergeCell ref="A117:C117"/>
    <mergeCell ref="A118:C118"/>
    <mergeCell ref="A119:C119"/>
    <mergeCell ref="A120:C120"/>
    <mergeCell ref="A121:C121"/>
    <mergeCell ref="A122:C122"/>
    <mergeCell ref="B190:C190"/>
    <mergeCell ref="A158:C158"/>
    <mergeCell ref="A159:C159"/>
    <mergeCell ref="A160:C160"/>
    <mergeCell ref="A161:C161"/>
    <mergeCell ref="A162:C162"/>
    <mergeCell ref="B183:C183"/>
    <mergeCell ref="B30:C30"/>
    <mergeCell ref="B68:C68"/>
    <mergeCell ref="B107:C107"/>
    <mergeCell ref="B146:C146"/>
    <mergeCell ref="B185:C185"/>
    <mergeCell ref="B184:C184"/>
    <mergeCell ref="A123:C123"/>
    <mergeCell ref="B144:C144"/>
    <mergeCell ref="B145:C145"/>
    <mergeCell ref="B151:C151"/>
  </mergeCells>
  <printOptions/>
  <pageMargins left="0.7086614173228347" right="0.4330708661417323" top="0.5118110236220472" bottom="0.511811023622047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55"/>
  <sheetViews>
    <sheetView tabSelected="1" zoomScalePageLayoutView="0" workbookViewId="0" topLeftCell="A1">
      <selection activeCell="A5" sqref="A5:F5"/>
    </sheetView>
  </sheetViews>
  <sheetFormatPr defaultColWidth="9.00390625" defaultRowHeight="15.75"/>
  <cols>
    <col min="1" max="1" width="5.125" style="4" customWidth="1"/>
    <col min="2" max="2" width="31.00390625" style="4" customWidth="1"/>
    <col min="3" max="3" width="15.125" style="19" customWidth="1"/>
    <col min="4" max="4" width="14.375" style="19" customWidth="1"/>
    <col min="5" max="5" width="10.375" style="43" customWidth="1"/>
    <col min="6" max="6" width="9.375" style="54" customWidth="1"/>
    <col min="7" max="7" width="21.375" style="44" customWidth="1"/>
    <col min="8" max="8" width="15.50390625" style="44" bestFit="1" customWidth="1"/>
    <col min="9" max="9" width="11.125" style="44" bestFit="1" customWidth="1"/>
    <col min="10" max="12" width="9.00390625" style="44" customWidth="1"/>
    <col min="13" max="16384" width="9.00390625" style="20" customWidth="1"/>
  </cols>
  <sheetData>
    <row r="1" spans="1:6" ht="22.5" customHeight="1">
      <c r="A1" s="147" t="s">
        <v>96</v>
      </c>
      <c r="B1" s="147"/>
      <c r="C1" s="147"/>
      <c r="D1" s="147"/>
      <c r="E1" s="147"/>
      <c r="F1" s="147"/>
    </row>
    <row r="2" spans="1:6" ht="21.75" customHeight="1">
      <c r="A2" s="134" t="s">
        <v>104</v>
      </c>
      <c r="B2" s="134"/>
      <c r="C2" s="134" t="s">
        <v>97</v>
      </c>
      <c r="D2" s="134"/>
      <c r="E2" s="134"/>
      <c r="F2" s="134"/>
    </row>
    <row r="3" spans="1:6" ht="21.75" customHeight="1">
      <c r="A3" s="134" t="s">
        <v>85</v>
      </c>
      <c r="B3" s="134"/>
      <c r="C3" s="145" t="s">
        <v>102</v>
      </c>
      <c r="D3" s="134"/>
      <c r="E3" s="134"/>
      <c r="F3" s="134"/>
    </row>
    <row r="4" spans="1:6" ht="21.75" customHeight="1">
      <c r="A4" s="25"/>
      <c r="B4" s="25"/>
      <c r="C4" s="146" t="s">
        <v>135</v>
      </c>
      <c r="D4" s="146"/>
      <c r="E4" s="146"/>
      <c r="F4" s="146"/>
    </row>
    <row r="5" spans="1:6" ht="27.75" customHeight="1">
      <c r="A5" s="148" t="s">
        <v>137</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34.5" customHeight="1">
      <c r="A9" s="141" t="s">
        <v>118</v>
      </c>
      <c r="B9" s="141"/>
      <c r="C9" s="141"/>
      <c r="D9" s="141"/>
      <c r="E9" s="141"/>
      <c r="F9" s="141"/>
    </row>
    <row r="10" spans="1:6" ht="15.75">
      <c r="A10" s="137" t="s">
        <v>83</v>
      </c>
      <c r="B10" s="137"/>
      <c r="C10" s="137"/>
      <c r="D10" s="137"/>
      <c r="E10" s="137"/>
      <c r="F10" s="137"/>
    </row>
    <row r="11" spans="1:6" ht="15.75" customHeight="1">
      <c r="A11" s="131" t="s">
        <v>2</v>
      </c>
      <c r="B11" s="131" t="s">
        <v>3</v>
      </c>
      <c r="C11" s="131" t="s">
        <v>26</v>
      </c>
      <c r="D11" s="131" t="s">
        <v>136</v>
      </c>
      <c r="E11" s="138" t="s">
        <v>98</v>
      </c>
      <c r="F11" s="139" t="s">
        <v>99</v>
      </c>
    </row>
    <row r="12" spans="1:6" ht="75" customHeight="1">
      <c r="A12" s="131"/>
      <c r="B12" s="131"/>
      <c r="C12" s="131"/>
      <c r="D12" s="131"/>
      <c r="E12" s="138"/>
      <c r="F12" s="140"/>
    </row>
    <row r="13" spans="1:6" ht="22.5" customHeight="1" hidden="1">
      <c r="A13" s="5">
        <v>1</v>
      </c>
      <c r="B13" s="6" t="s">
        <v>9</v>
      </c>
      <c r="C13" s="5"/>
      <c r="D13" s="5"/>
      <c r="E13" s="37"/>
      <c r="F13" s="37"/>
    </row>
    <row r="14" spans="1:6" ht="22.5" customHeight="1" hidden="1">
      <c r="A14" s="5">
        <v>1.1</v>
      </c>
      <c r="B14" s="6" t="s">
        <v>10</v>
      </c>
      <c r="C14" s="5"/>
      <c r="D14" s="5"/>
      <c r="E14" s="37"/>
      <c r="F14" s="37"/>
    </row>
    <row r="15" spans="1:6" ht="22.5" customHeight="1" hidden="1">
      <c r="A15" s="5"/>
      <c r="B15" s="6" t="s">
        <v>11</v>
      </c>
      <c r="C15" s="5"/>
      <c r="D15" s="5"/>
      <c r="E15" s="37"/>
      <c r="F15" s="37"/>
    </row>
    <row r="16" spans="1:6" ht="22.5" customHeight="1" hidden="1">
      <c r="A16" s="5"/>
      <c r="B16" s="6" t="s">
        <v>12</v>
      </c>
      <c r="C16" s="5"/>
      <c r="D16" s="5"/>
      <c r="E16" s="37"/>
      <c r="F16" s="37"/>
    </row>
    <row r="17" spans="1:6" ht="22.5" customHeight="1" hidden="1">
      <c r="A17" s="5"/>
      <c r="B17" s="6" t="s">
        <v>27</v>
      </c>
      <c r="C17" s="5"/>
      <c r="D17" s="5"/>
      <c r="E17" s="37"/>
      <c r="F17" s="37"/>
    </row>
    <row r="18" spans="1:6" ht="22.5" customHeight="1" hidden="1">
      <c r="A18" s="5">
        <v>1.2</v>
      </c>
      <c r="B18" s="6" t="s">
        <v>13</v>
      </c>
      <c r="C18" s="5"/>
      <c r="D18" s="5"/>
      <c r="E18" s="37"/>
      <c r="F18" s="37"/>
    </row>
    <row r="19" spans="1:6" ht="22.5" customHeight="1" hidden="1">
      <c r="A19" s="5"/>
      <c r="B19" s="6" t="s">
        <v>14</v>
      </c>
      <c r="C19" s="5"/>
      <c r="D19" s="5"/>
      <c r="E19" s="37"/>
      <c r="F19" s="37"/>
    </row>
    <row r="20" spans="1:6" ht="22.5" customHeight="1" hidden="1">
      <c r="A20" s="5"/>
      <c r="B20" s="6" t="s">
        <v>15</v>
      </c>
      <c r="C20" s="5"/>
      <c r="D20" s="5"/>
      <c r="E20" s="37"/>
      <c r="F20" s="37"/>
    </row>
    <row r="21" spans="1:6" ht="22.5" customHeight="1" hidden="1">
      <c r="A21" s="5"/>
      <c r="B21" s="6" t="s">
        <v>27</v>
      </c>
      <c r="C21" s="5"/>
      <c r="D21" s="5"/>
      <c r="E21" s="37"/>
      <c r="F21" s="37"/>
    </row>
    <row r="22" spans="1:6" ht="22.5" customHeight="1" hidden="1">
      <c r="A22" s="5">
        <v>2</v>
      </c>
      <c r="B22" s="6" t="s">
        <v>16</v>
      </c>
      <c r="C22" s="5"/>
      <c r="D22" s="5"/>
      <c r="E22" s="37"/>
      <c r="F22" s="37"/>
    </row>
    <row r="23" spans="1:6" ht="22.5" customHeight="1" hidden="1">
      <c r="A23" s="5">
        <v>2.1</v>
      </c>
      <c r="B23" s="6" t="s">
        <v>28</v>
      </c>
      <c r="C23" s="5"/>
      <c r="D23" s="5"/>
      <c r="E23" s="37"/>
      <c r="F23" s="37"/>
    </row>
    <row r="24" spans="1:6" ht="22.5" customHeight="1" hidden="1">
      <c r="A24" s="5" t="s">
        <v>17</v>
      </c>
      <c r="B24" s="6" t="s">
        <v>18</v>
      </c>
      <c r="C24" s="5"/>
      <c r="D24" s="5"/>
      <c r="E24" s="37"/>
      <c r="F24" s="37"/>
    </row>
    <row r="25" spans="1:6" ht="22.5" customHeight="1" hidden="1">
      <c r="A25" s="5" t="s">
        <v>19</v>
      </c>
      <c r="B25" s="6" t="s">
        <v>6</v>
      </c>
      <c r="C25" s="5"/>
      <c r="D25" s="5"/>
      <c r="E25" s="37"/>
      <c r="F25" s="37"/>
    </row>
    <row r="26" spans="1:6" ht="22.5" customHeight="1" hidden="1">
      <c r="A26" s="5">
        <v>2.2</v>
      </c>
      <c r="B26" s="6" t="s">
        <v>4</v>
      </c>
      <c r="C26" s="5"/>
      <c r="D26" s="5"/>
      <c r="E26" s="37"/>
      <c r="F26" s="37"/>
    </row>
    <row r="27" spans="1:6" ht="22.5" customHeight="1" hidden="1">
      <c r="A27" s="5" t="s">
        <v>17</v>
      </c>
      <c r="B27" s="6" t="s">
        <v>20</v>
      </c>
      <c r="C27" s="5"/>
      <c r="D27" s="5"/>
      <c r="E27" s="37"/>
      <c r="F27" s="37"/>
    </row>
    <row r="28" spans="1:6" ht="22.5" customHeight="1" hidden="1">
      <c r="A28" s="5" t="s">
        <v>19</v>
      </c>
      <c r="B28" s="6" t="s">
        <v>5</v>
      </c>
      <c r="C28" s="5"/>
      <c r="D28" s="5"/>
      <c r="E28" s="37"/>
      <c r="F28" s="37"/>
    </row>
    <row r="29" spans="1:6" ht="22.5" customHeight="1" hidden="1">
      <c r="A29" s="5">
        <v>3</v>
      </c>
      <c r="B29" s="6" t="s">
        <v>21</v>
      </c>
      <c r="C29" s="5"/>
      <c r="D29" s="5"/>
      <c r="E29" s="37"/>
      <c r="F29" s="37"/>
    </row>
    <row r="30" spans="1:6" ht="22.5" customHeight="1" hidden="1">
      <c r="A30" s="5">
        <v>3.1</v>
      </c>
      <c r="B30" s="6" t="s">
        <v>10</v>
      </c>
      <c r="C30" s="5"/>
      <c r="D30" s="5"/>
      <c r="E30" s="37"/>
      <c r="F30" s="37"/>
    </row>
    <row r="31" spans="1:6" ht="22.5" customHeight="1" hidden="1">
      <c r="A31" s="5"/>
      <c r="B31" s="6" t="s">
        <v>11</v>
      </c>
      <c r="C31" s="5"/>
      <c r="D31" s="5"/>
      <c r="E31" s="37"/>
      <c r="F31" s="37"/>
    </row>
    <row r="32" spans="1:6" ht="22.5" customHeight="1" hidden="1">
      <c r="A32" s="5"/>
      <c r="B32" s="6" t="s">
        <v>12</v>
      </c>
      <c r="C32" s="5"/>
      <c r="D32" s="5"/>
      <c r="E32" s="37"/>
      <c r="F32" s="37"/>
    </row>
    <row r="33" spans="1:6" ht="22.5" customHeight="1" hidden="1">
      <c r="A33" s="5"/>
      <c r="B33" s="6" t="s">
        <v>27</v>
      </c>
      <c r="C33" s="5"/>
      <c r="D33" s="5"/>
      <c r="E33" s="37"/>
      <c r="F33" s="37"/>
    </row>
    <row r="34" spans="1:6" ht="22.5" customHeight="1" hidden="1">
      <c r="A34" s="5">
        <v>3.2</v>
      </c>
      <c r="B34" s="6" t="s">
        <v>13</v>
      </c>
      <c r="C34" s="5"/>
      <c r="D34" s="5"/>
      <c r="E34" s="37"/>
      <c r="F34" s="37"/>
    </row>
    <row r="35" spans="1:6" ht="22.5" customHeight="1" hidden="1">
      <c r="A35" s="5"/>
      <c r="B35" s="6" t="s">
        <v>14</v>
      </c>
      <c r="C35" s="5"/>
      <c r="D35" s="5"/>
      <c r="E35" s="37"/>
      <c r="F35" s="37"/>
    </row>
    <row r="36" spans="1:6" ht="22.5" customHeight="1" hidden="1">
      <c r="A36" s="5"/>
      <c r="B36" s="6" t="s">
        <v>15</v>
      </c>
      <c r="C36" s="5"/>
      <c r="D36" s="5"/>
      <c r="E36" s="37"/>
      <c r="F36" s="37"/>
    </row>
    <row r="37" spans="1:6" ht="22.5" customHeight="1" hidden="1">
      <c r="A37" s="5"/>
      <c r="B37" s="6" t="s">
        <v>27</v>
      </c>
      <c r="C37" s="5"/>
      <c r="D37" s="5"/>
      <c r="E37" s="37"/>
      <c r="F37" s="37"/>
    </row>
    <row r="38" spans="1:12" s="23" customFormat="1" ht="22.5" customHeight="1">
      <c r="A38" s="30" t="s">
        <v>1</v>
      </c>
      <c r="B38" s="31" t="s">
        <v>22</v>
      </c>
      <c r="C38" s="7">
        <f>C39</f>
        <v>8707145000</v>
      </c>
      <c r="D38" s="90">
        <f>D39</f>
        <v>1890697743</v>
      </c>
      <c r="E38" s="40">
        <f aca="true" t="shared" si="0" ref="E38:E49">D38/C38</f>
        <v>0.21714324764317122</v>
      </c>
      <c r="F38" s="39">
        <f>G38/D38</f>
        <v>4.605254876003731</v>
      </c>
      <c r="G38" s="46">
        <v>8707145000</v>
      </c>
      <c r="H38" s="46">
        <f>G38-C38</f>
        <v>0</v>
      </c>
      <c r="I38" s="46"/>
      <c r="J38" s="46"/>
      <c r="K38" s="46"/>
      <c r="L38" s="46"/>
    </row>
    <row r="39" spans="1:12" s="23" customFormat="1" ht="36" customHeight="1">
      <c r="A39" s="30">
        <v>1</v>
      </c>
      <c r="B39" s="31" t="s">
        <v>7</v>
      </c>
      <c r="C39" s="7">
        <f>C40+C112+C127</f>
        <v>8707145000</v>
      </c>
      <c r="D39" s="90">
        <f>D40+D112+D127</f>
        <v>1890697743</v>
      </c>
      <c r="E39" s="40">
        <f t="shared" si="0"/>
        <v>0.21714324764317122</v>
      </c>
      <c r="F39" s="39">
        <f>G39/D39</f>
        <v>0</v>
      </c>
      <c r="G39" s="7"/>
      <c r="H39" s="46"/>
      <c r="I39" s="46"/>
      <c r="J39" s="46"/>
      <c r="K39" s="46"/>
      <c r="L39" s="46"/>
    </row>
    <row r="40" spans="1:12" s="23" customFormat="1" ht="22.5" customHeight="1">
      <c r="A40" s="81">
        <v>1.1</v>
      </c>
      <c r="B40" s="82" t="s">
        <v>20</v>
      </c>
      <c r="C40" s="89">
        <f>C41+C43+C45+C50+C52+C55+C60+C62+C66+C70+C75+C79+C85+C89+C96+C99+C107</f>
        <v>6050914141</v>
      </c>
      <c r="D40" s="91">
        <f>D41+D43+D45+D50+D52+D55+D60+D62+D66+D70+D75+D79+D85+D89+D96+D99+D107</f>
        <v>1281730739</v>
      </c>
      <c r="E40" s="83">
        <f t="shared" si="0"/>
        <v>0.21182431433214416</v>
      </c>
      <c r="F40" s="88">
        <f>G40/D40</f>
        <v>4.720893364639825</v>
      </c>
      <c r="G40" s="7">
        <v>6050914141</v>
      </c>
      <c r="H40" s="46">
        <f>G40-C40</f>
        <v>0</v>
      </c>
      <c r="I40" s="46"/>
      <c r="J40" s="46"/>
      <c r="K40" s="46"/>
      <c r="L40" s="46"/>
    </row>
    <row r="41" spans="1:12" s="21" customFormat="1" ht="22.5" customHeight="1">
      <c r="A41" s="8">
        <v>6000</v>
      </c>
      <c r="B41" s="8" t="s">
        <v>34</v>
      </c>
      <c r="C41" s="22">
        <f>SUM(C42:C42)</f>
        <v>2482194000</v>
      </c>
      <c r="D41" s="22">
        <f>SUM(D42:D42)</f>
        <v>588084200</v>
      </c>
      <c r="E41" s="40">
        <f t="shared" si="0"/>
        <v>0.23692112703519547</v>
      </c>
      <c r="F41" s="39">
        <f>G41/D41</f>
        <v>1.1884947767683607</v>
      </c>
      <c r="G41" s="45">
        <v>698935000</v>
      </c>
      <c r="H41" s="45"/>
      <c r="I41" s="45"/>
      <c r="J41" s="45"/>
      <c r="K41" s="45"/>
      <c r="L41" s="45"/>
    </row>
    <row r="42" spans="1:12" s="21" customFormat="1" ht="22.5" customHeight="1">
      <c r="A42" s="1">
        <v>6001</v>
      </c>
      <c r="B42" s="1" t="s">
        <v>30</v>
      </c>
      <c r="C42" s="50">
        <v>2482194000</v>
      </c>
      <c r="D42" s="49">
        <v>588084200</v>
      </c>
      <c r="E42" s="40">
        <f t="shared" si="0"/>
        <v>0.23692112703519547</v>
      </c>
      <c r="F42" s="40"/>
      <c r="G42" s="45"/>
      <c r="H42" s="45"/>
      <c r="I42" s="45"/>
      <c r="J42" s="45"/>
      <c r="K42" s="45"/>
      <c r="L42" s="45"/>
    </row>
    <row r="43" spans="1:12" s="23" customFormat="1" ht="33.75" customHeight="1">
      <c r="A43" s="8">
        <v>6050</v>
      </c>
      <c r="B43" s="84" t="s">
        <v>119</v>
      </c>
      <c r="C43" s="22">
        <f>C44</f>
        <v>365052267</v>
      </c>
      <c r="D43" s="22">
        <f>D44</f>
        <v>81880500</v>
      </c>
      <c r="E43" s="40">
        <f t="shared" si="0"/>
        <v>0.22429801812462105</v>
      </c>
      <c r="F43" s="39">
        <f>G43/D43</f>
        <v>0</v>
      </c>
      <c r="G43" s="46"/>
      <c r="H43" s="46"/>
      <c r="I43" s="46"/>
      <c r="J43" s="46"/>
      <c r="K43" s="46"/>
      <c r="L43" s="46"/>
    </row>
    <row r="44" spans="1:12" s="21" customFormat="1" ht="35.25" customHeight="1">
      <c r="A44" s="1">
        <v>6051</v>
      </c>
      <c r="B44" s="15" t="s">
        <v>119</v>
      </c>
      <c r="C44" s="50">
        <v>365052267</v>
      </c>
      <c r="D44" s="49">
        <v>81880500</v>
      </c>
      <c r="E44" s="40">
        <f t="shared" si="0"/>
        <v>0.22429801812462105</v>
      </c>
      <c r="F44" s="40"/>
      <c r="G44" s="45"/>
      <c r="H44" s="45"/>
      <c r="I44" s="45"/>
      <c r="J44" s="45"/>
      <c r="K44" s="45"/>
      <c r="L44" s="45"/>
    </row>
    <row r="45" spans="1:12" s="21" customFormat="1" ht="22.5" customHeight="1">
      <c r="A45" s="8">
        <v>6100</v>
      </c>
      <c r="B45" s="8" t="s">
        <v>35</v>
      </c>
      <c r="C45" s="22">
        <f>SUM(C46:C49)</f>
        <v>1349928853</v>
      </c>
      <c r="D45" s="22">
        <f>SUM(D46:D49)</f>
        <v>320967262</v>
      </c>
      <c r="E45" s="40">
        <f t="shared" si="0"/>
        <v>0.23776605803091164</v>
      </c>
      <c r="F45" s="39">
        <f>G45/D45</f>
        <v>1.114268834682585</v>
      </c>
      <c r="G45" s="45">
        <v>357643817</v>
      </c>
      <c r="H45" s="45"/>
      <c r="I45" s="45"/>
      <c r="J45" s="45"/>
      <c r="K45" s="45"/>
      <c r="L45" s="45"/>
    </row>
    <row r="46" spans="1:12" s="21" customFormat="1" ht="22.5" customHeight="1">
      <c r="A46" s="1">
        <v>6101</v>
      </c>
      <c r="B46" s="1" t="s">
        <v>31</v>
      </c>
      <c r="C46" s="50">
        <v>37026000</v>
      </c>
      <c r="D46" s="49">
        <v>8167500</v>
      </c>
      <c r="E46" s="40">
        <f t="shared" si="0"/>
        <v>0.22058823529411764</v>
      </c>
      <c r="F46" s="40"/>
      <c r="G46" s="45"/>
      <c r="H46" s="45"/>
      <c r="I46" s="45"/>
      <c r="J46" s="45"/>
      <c r="K46" s="45"/>
      <c r="L46" s="45"/>
    </row>
    <row r="47" spans="1:12" s="21" customFormat="1" ht="22.5" customHeight="1">
      <c r="A47" s="1">
        <v>6112</v>
      </c>
      <c r="B47" s="1" t="s">
        <v>32</v>
      </c>
      <c r="C47" s="50">
        <v>821761573</v>
      </c>
      <c r="D47" s="49">
        <v>198343200</v>
      </c>
      <c r="E47" s="40">
        <f t="shared" si="0"/>
        <v>0.24136343985507824</v>
      </c>
      <c r="F47" s="40"/>
      <c r="G47" s="45"/>
      <c r="H47" s="45"/>
      <c r="I47" s="45"/>
      <c r="J47" s="45"/>
      <c r="K47" s="45"/>
      <c r="L47" s="45"/>
    </row>
    <row r="48" spans="1:12" s="21" customFormat="1" ht="22.5" customHeight="1">
      <c r="A48" s="1">
        <v>6113</v>
      </c>
      <c r="B48" s="1" t="s">
        <v>33</v>
      </c>
      <c r="C48" s="50">
        <v>15045000</v>
      </c>
      <c r="D48" s="49">
        <v>1815000</v>
      </c>
      <c r="E48" s="40">
        <f t="shared" si="0"/>
        <v>0.12063808574277168</v>
      </c>
      <c r="F48" s="40"/>
      <c r="G48" s="45"/>
      <c r="H48" s="45"/>
      <c r="I48" s="45"/>
      <c r="J48" s="45"/>
      <c r="K48" s="45"/>
      <c r="L48" s="45"/>
    </row>
    <row r="49" spans="1:12" s="21" customFormat="1" ht="22.5" customHeight="1">
      <c r="A49" s="1">
        <v>6115</v>
      </c>
      <c r="B49" s="1" t="s">
        <v>88</v>
      </c>
      <c r="C49" s="50">
        <v>476096280</v>
      </c>
      <c r="D49" s="49">
        <v>112641562</v>
      </c>
      <c r="E49" s="40">
        <f t="shared" si="0"/>
        <v>0.2365940813484197</v>
      </c>
      <c r="F49" s="40"/>
      <c r="G49" s="45"/>
      <c r="H49" s="45"/>
      <c r="I49" s="45"/>
      <c r="J49" s="45"/>
      <c r="K49" s="45"/>
      <c r="L49" s="45"/>
    </row>
    <row r="50" spans="1:12" s="21" customFormat="1" ht="22.5" customHeight="1">
      <c r="A50" s="8">
        <v>6200</v>
      </c>
      <c r="B50" s="8" t="s">
        <v>130</v>
      </c>
      <c r="C50" s="22">
        <v>68432000</v>
      </c>
      <c r="D50" s="49"/>
      <c r="E50" s="40"/>
      <c r="F50" s="39"/>
      <c r="G50" s="45"/>
      <c r="H50" s="45"/>
      <c r="I50" s="45"/>
      <c r="J50" s="45"/>
      <c r="K50" s="45"/>
      <c r="L50" s="45"/>
    </row>
    <row r="51" spans="1:12" s="33" customFormat="1" ht="22.5" customHeight="1">
      <c r="A51" s="1">
        <v>6201</v>
      </c>
      <c r="B51" s="1" t="s">
        <v>131</v>
      </c>
      <c r="C51" s="50">
        <v>68432000</v>
      </c>
      <c r="D51" s="80"/>
      <c r="E51" s="40">
        <f>D51/C51</f>
        <v>0</v>
      </c>
      <c r="F51" s="39"/>
      <c r="G51" s="47"/>
      <c r="H51" s="47"/>
      <c r="I51" s="47"/>
      <c r="J51" s="47"/>
      <c r="K51" s="47"/>
      <c r="L51" s="47"/>
    </row>
    <row r="52" spans="1:12" s="21" customFormat="1" ht="22.5" customHeight="1">
      <c r="A52" s="8">
        <v>6250</v>
      </c>
      <c r="B52" s="8" t="s">
        <v>36</v>
      </c>
      <c r="C52" s="22">
        <f>C53+C54</f>
        <v>7350000</v>
      </c>
      <c r="D52" s="22">
        <f>SUM(D53:D54)</f>
        <v>2429000</v>
      </c>
      <c r="E52" s="40">
        <f>D52/C52</f>
        <v>0.3304761904761905</v>
      </c>
      <c r="F52" s="39">
        <f>G52/D52</f>
        <v>0</v>
      </c>
      <c r="G52" s="45"/>
      <c r="H52" s="45"/>
      <c r="I52" s="45"/>
      <c r="J52" s="45"/>
      <c r="K52" s="45"/>
      <c r="L52" s="45"/>
    </row>
    <row r="53" spans="1:12" s="21" customFormat="1" ht="22.5" customHeight="1">
      <c r="A53" s="1">
        <v>6253</v>
      </c>
      <c r="B53" s="1" t="s">
        <v>37</v>
      </c>
      <c r="C53" s="50">
        <v>3318000</v>
      </c>
      <c r="D53" s="50">
        <v>1554000</v>
      </c>
      <c r="E53" s="40">
        <f>D53/C53</f>
        <v>0.46835443037974683</v>
      </c>
      <c r="F53" s="37"/>
      <c r="G53" s="45"/>
      <c r="H53" s="45"/>
      <c r="I53" s="45"/>
      <c r="J53" s="45"/>
      <c r="K53" s="45"/>
      <c r="L53" s="45"/>
    </row>
    <row r="54" spans="1:12" s="21" customFormat="1" ht="22.5" customHeight="1">
      <c r="A54" s="1">
        <v>6299</v>
      </c>
      <c r="B54" s="1" t="s">
        <v>38</v>
      </c>
      <c r="C54" s="50">
        <v>4032000</v>
      </c>
      <c r="D54" s="50">
        <v>875000</v>
      </c>
      <c r="E54" s="40">
        <f>D54/C54</f>
        <v>0.2170138888888889</v>
      </c>
      <c r="F54" s="37"/>
      <c r="G54" s="45"/>
      <c r="H54" s="45"/>
      <c r="I54" s="45"/>
      <c r="J54" s="45"/>
      <c r="K54" s="45"/>
      <c r="L54" s="45"/>
    </row>
    <row r="55" spans="1:12" s="21" customFormat="1" ht="22.5" customHeight="1">
      <c r="A55" s="8">
        <v>6300</v>
      </c>
      <c r="B55" s="8" t="s">
        <v>39</v>
      </c>
      <c r="C55" s="22">
        <f>SUM(C56:C59)</f>
        <v>703899021</v>
      </c>
      <c r="D55" s="22">
        <f>SUM(D56:D59)</f>
        <v>166514150</v>
      </c>
      <c r="E55" s="39"/>
      <c r="F55" s="39">
        <f>G55/D55</f>
        <v>0.919691071299346</v>
      </c>
      <c r="G55" s="45">
        <v>153141577</v>
      </c>
      <c r="H55" s="45"/>
      <c r="I55" s="45"/>
      <c r="J55" s="45"/>
      <c r="K55" s="45"/>
      <c r="L55" s="45"/>
    </row>
    <row r="56" spans="1:12" s="21" customFormat="1" ht="22.5" customHeight="1">
      <c r="A56" s="1">
        <v>6301</v>
      </c>
      <c r="B56" s="1" t="s">
        <v>40</v>
      </c>
      <c r="C56" s="50">
        <v>524180044</v>
      </c>
      <c r="D56" s="50">
        <v>124056322</v>
      </c>
      <c r="E56" s="40">
        <f>D56/C56</f>
        <v>0.2366673882762313</v>
      </c>
      <c r="F56" s="40"/>
      <c r="G56" s="45"/>
      <c r="H56" s="45"/>
      <c r="I56" s="45"/>
      <c r="J56" s="45"/>
      <c r="K56" s="45"/>
      <c r="L56" s="45"/>
    </row>
    <row r="57" spans="1:12" s="21" customFormat="1" ht="22.5" customHeight="1">
      <c r="A57" s="1">
        <v>6302</v>
      </c>
      <c r="B57" s="1" t="s">
        <v>41</v>
      </c>
      <c r="C57" s="50">
        <v>89859488</v>
      </c>
      <c r="D57" s="50">
        <v>21266799</v>
      </c>
      <c r="E57" s="40">
        <f>D57/C57</f>
        <v>0.2366672621148253</v>
      </c>
      <c r="F57" s="40"/>
      <c r="G57" s="45"/>
      <c r="H57" s="45"/>
      <c r="I57" s="45"/>
      <c r="J57" s="45"/>
      <c r="K57" s="45"/>
      <c r="L57" s="45"/>
    </row>
    <row r="58" spans="1:12" s="21" customFormat="1" ht="22.5" customHeight="1">
      <c r="A58" s="1">
        <v>6303</v>
      </c>
      <c r="B58" s="1" t="s">
        <v>42</v>
      </c>
      <c r="C58" s="50">
        <v>59906326</v>
      </c>
      <c r="D58" s="50">
        <v>14177866</v>
      </c>
      <c r="E58" s="40">
        <f>D58/C58</f>
        <v>0.23666725948107717</v>
      </c>
      <c r="F58" s="40"/>
      <c r="G58" s="45"/>
      <c r="H58" s="45"/>
      <c r="I58" s="45"/>
      <c r="J58" s="45"/>
      <c r="K58" s="45"/>
      <c r="L58" s="45"/>
    </row>
    <row r="59" spans="1:12" s="21" customFormat="1" ht="22.5" customHeight="1">
      <c r="A59" s="1">
        <v>6304</v>
      </c>
      <c r="B59" s="1" t="s">
        <v>43</v>
      </c>
      <c r="C59" s="50">
        <v>29953163</v>
      </c>
      <c r="D59" s="50">
        <v>7013163</v>
      </c>
      <c r="E59" s="40">
        <f>D59/C59</f>
        <v>0.23413764349361035</v>
      </c>
      <c r="F59" s="40"/>
      <c r="G59" s="45"/>
      <c r="H59" s="45"/>
      <c r="I59" s="45"/>
      <c r="J59" s="45"/>
      <c r="K59" s="45"/>
      <c r="L59" s="45"/>
    </row>
    <row r="60" spans="1:12" s="21" customFormat="1" ht="22.5" customHeight="1">
      <c r="A60" s="34">
        <v>6400</v>
      </c>
      <c r="B60" s="35" t="s">
        <v>75</v>
      </c>
      <c r="C60" s="51">
        <f>C61</f>
        <v>12000000</v>
      </c>
      <c r="D60" s="51"/>
      <c r="E60" s="10">
        <f>E61</f>
        <v>0</v>
      </c>
      <c r="F60" s="39"/>
      <c r="G60" s="45"/>
      <c r="H60" s="45"/>
      <c r="I60" s="45"/>
      <c r="J60" s="45"/>
      <c r="K60" s="45"/>
      <c r="L60" s="45"/>
    </row>
    <row r="61" spans="1:12" s="21" customFormat="1" ht="22.5" customHeight="1">
      <c r="A61" s="36">
        <v>6404</v>
      </c>
      <c r="B61" s="48" t="s">
        <v>117</v>
      </c>
      <c r="C61" s="50">
        <v>12000000</v>
      </c>
      <c r="D61" s="50"/>
      <c r="E61" s="40">
        <f>D61/C61</f>
        <v>0</v>
      </c>
      <c r="F61" s="40"/>
      <c r="G61" s="45"/>
      <c r="H61" s="45"/>
      <c r="I61" s="45"/>
      <c r="J61" s="45"/>
      <c r="K61" s="45"/>
      <c r="L61" s="45"/>
    </row>
    <row r="62" spans="1:12" s="21" customFormat="1" ht="22.5" customHeight="1">
      <c r="A62" s="8">
        <v>6500</v>
      </c>
      <c r="B62" s="8" t="s">
        <v>44</v>
      </c>
      <c r="C62" s="3">
        <f>SUM(C63:C65)</f>
        <v>115600000</v>
      </c>
      <c r="D62" s="3">
        <f>SUM(D63:D65)</f>
        <v>18245727</v>
      </c>
      <c r="E62" s="56">
        <f>SUM(E63:E65)</f>
        <v>0.7771239366666667</v>
      </c>
      <c r="F62" s="39">
        <f>G62/D62</f>
        <v>0.4601795806766154</v>
      </c>
      <c r="G62" s="45">
        <v>8396311</v>
      </c>
      <c r="H62" s="45"/>
      <c r="I62" s="45"/>
      <c r="J62" s="45"/>
      <c r="K62" s="45"/>
      <c r="L62" s="45"/>
    </row>
    <row r="63" spans="1:12" s="21" customFormat="1" ht="22.5" customHeight="1">
      <c r="A63" s="1">
        <v>6501</v>
      </c>
      <c r="B63" s="1" t="s">
        <v>45</v>
      </c>
      <c r="C63" s="13">
        <v>100000000</v>
      </c>
      <c r="D63" s="50">
        <v>11045727</v>
      </c>
      <c r="E63" s="40">
        <f>(D63/C63)</f>
        <v>0.11045727</v>
      </c>
      <c r="F63" s="40"/>
      <c r="G63" s="45"/>
      <c r="H63" s="45"/>
      <c r="I63" s="45"/>
      <c r="J63" s="45"/>
      <c r="K63" s="45"/>
      <c r="L63" s="45"/>
    </row>
    <row r="64" spans="1:12" s="21" customFormat="1" ht="22.5" customHeight="1">
      <c r="A64" s="1">
        <v>6502</v>
      </c>
      <c r="B64" s="1" t="s">
        <v>46</v>
      </c>
      <c r="C64" s="13">
        <v>4800000</v>
      </c>
      <c r="D64" s="50"/>
      <c r="E64" s="40">
        <f>(D64/C64)</f>
        <v>0</v>
      </c>
      <c r="F64" s="40"/>
      <c r="G64" s="45"/>
      <c r="H64" s="45"/>
      <c r="I64" s="45"/>
      <c r="J64" s="45"/>
      <c r="K64" s="45"/>
      <c r="L64" s="45"/>
    </row>
    <row r="65" spans="1:12" s="21" customFormat="1" ht="22.5" customHeight="1">
      <c r="A65" s="1">
        <v>6504</v>
      </c>
      <c r="B65" s="1" t="s">
        <v>47</v>
      </c>
      <c r="C65" s="13">
        <v>10800000</v>
      </c>
      <c r="D65" s="50">
        <v>7200000</v>
      </c>
      <c r="E65" s="40">
        <f>(D65/C65)</f>
        <v>0.6666666666666666</v>
      </c>
      <c r="F65" s="40"/>
      <c r="G65" s="45"/>
      <c r="H65" s="45"/>
      <c r="I65" s="45"/>
      <c r="J65" s="45"/>
      <c r="K65" s="45"/>
      <c r="L65" s="45"/>
    </row>
    <row r="66" spans="1:12" s="21" customFormat="1" ht="22.5" customHeight="1">
      <c r="A66" s="8">
        <v>6550</v>
      </c>
      <c r="B66" s="8" t="s">
        <v>48</v>
      </c>
      <c r="C66" s="3">
        <f>SUM(C67:C69)</f>
        <v>158719341</v>
      </c>
      <c r="D66" s="3">
        <f>SUM(D67:D69)</f>
        <v>19443000</v>
      </c>
      <c r="E66" s="56">
        <f>SUM(E67:E69)</f>
        <v>0.35647015025623535</v>
      </c>
      <c r="F66" s="39">
        <f>G66/D66</f>
        <v>0.7998251298667901</v>
      </c>
      <c r="G66" s="45">
        <v>15551000</v>
      </c>
      <c r="H66" s="45"/>
      <c r="I66" s="45"/>
      <c r="J66" s="45"/>
      <c r="K66" s="45"/>
      <c r="L66" s="45"/>
    </row>
    <row r="67" spans="1:12" s="21" customFormat="1" ht="22.5" customHeight="1">
      <c r="A67" s="1">
        <v>6551</v>
      </c>
      <c r="B67" s="1" t="s">
        <v>49</v>
      </c>
      <c r="C67" s="13">
        <v>43212200</v>
      </c>
      <c r="D67" s="50">
        <v>12593000</v>
      </c>
      <c r="E67" s="40">
        <f>D67/C67</f>
        <v>0.29142232980500876</v>
      </c>
      <c r="F67" s="40"/>
      <c r="G67" s="45"/>
      <c r="H67" s="45"/>
      <c r="I67" s="45"/>
      <c r="J67" s="45"/>
      <c r="K67" s="45"/>
      <c r="L67" s="45"/>
    </row>
    <row r="68" spans="1:12" s="21" customFormat="1" ht="22.5" customHeight="1">
      <c r="A68" s="1">
        <v>6552</v>
      </c>
      <c r="B68" s="1" t="s">
        <v>50</v>
      </c>
      <c r="C68" s="13">
        <v>10200000</v>
      </c>
      <c r="D68" s="50"/>
      <c r="E68" s="40">
        <f>D68/C68</f>
        <v>0</v>
      </c>
      <c r="F68" s="40"/>
      <c r="G68" s="45"/>
      <c r="H68" s="45"/>
      <c r="I68" s="45"/>
      <c r="J68" s="45"/>
      <c r="K68" s="45"/>
      <c r="L68" s="45"/>
    </row>
    <row r="69" spans="1:12" s="21" customFormat="1" ht="22.5" customHeight="1">
      <c r="A69" s="1">
        <v>6559</v>
      </c>
      <c r="B69" s="1" t="s">
        <v>51</v>
      </c>
      <c r="C69" s="13">
        <v>105307141</v>
      </c>
      <c r="D69" s="50">
        <v>6850000</v>
      </c>
      <c r="E69" s="40">
        <f>D69/C69</f>
        <v>0.06504782045122658</v>
      </c>
      <c r="F69" s="53"/>
      <c r="G69" s="45"/>
      <c r="H69" s="45"/>
      <c r="I69" s="45"/>
      <c r="J69" s="45"/>
      <c r="K69" s="45"/>
      <c r="L69" s="45"/>
    </row>
    <row r="70" spans="1:12" s="21" customFormat="1" ht="22.5" customHeight="1">
      <c r="A70" s="8">
        <v>6600</v>
      </c>
      <c r="B70" s="8" t="s">
        <v>52</v>
      </c>
      <c r="C70" s="3">
        <f>SUM(C71:C74)</f>
        <v>18600000</v>
      </c>
      <c r="D70" s="3">
        <f>SUM(D71:D74)</f>
        <v>966000</v>
      </c>
      <c r="E70" s="56">
        <f>SUM(E71:E74)</f>
        <v>0.2033333333333333</v>
      </c>
      <c r="F70" s="39">
        <f>G70/D70</f>
        <v>2.3975155279503104</v>
      </c>
      <c r="G70" s="45">
        <v>2316000</v>
      </c>
      <c r="H70" s="45"/>
      <c r="I70" s="45"/>
      <c r="J70" s="45"/>
      <c r="K70" s="45"/>
      <c r="L70" s="45"/>
    </row>
    <row r="71" spans="1:12" s="21" customFormat="1" ht="22.5" customHeight="1">
      <c r="A71" s="1">
        <v>6601</v>
      </c>
      <c r="B71" s="1" t="s">
        <v>53</v>
      </c>
      <c r="C71" s="13">
        <v>1800000</v>
      </c>
      <c r="D71" s="50">
        <v>66000</v>
      </c>
      <c r="E71" s="40">
        <f>(D71/C71)</f>
        <v>0.03666666666666667</v>
      </c>
      <c r="F71" s="40"/>
      <c r="G71" s="45"/>
      <c r="H71" s="45"/>
      <c r="I71" s="45"/>
      <c r="J71" s="45"/>
      <c r="K71" s="45"/>
      <c r="L71" s="45"/>
    </row>
    <row r="72" spans="1:12" s="21" customFormat="1" ht="22.5" customHeight="1">
      <c r="A72" s="1">
        <v>6605</v>
      </c>
      <c r="B72" s="1" t="s">
        <v>55</v>
      </c>
      <c r="C72" s="13">
        <v>8400000</v>
      </c>
      <c r="D72" s="50"/>
      <c r="E72" s="40">
        <f>(D72/C72)</f>
        <v>0</v>
      </c>
      <c r="F72" s="40"/>
      <c r="G72" s="45"/>
      <c r="H72" s="45"/>
      <c r="I72" s="45"/>
      <c r="J72" s="45"/>
      <c r="K72" s="45"/>
      <c r="L72" s="45"/>
    </row>
    <row r="73" spans="1:12" s="21" customFormat="1" ht="22.5" customHeight="1">
      <c r="A73" s="1">
        <v>6608</v>
      </c>
      <c r="B73" s="1" t="s">
        <v>54</v>
      </c>
      <c r="C73" s="13">
        <v>3000000</v>
      </c>
      <c r="D73" s="50"/>
      <c r="E73" s="40">
        <f>(D73/C73)</f>
        <v>0</v>
      </c>
      <c r="F73" s="40"/>
      <c r="G73" s="45"/>
      <c r="H73" s="45"/>
      <c r="I73" s="45"/>
      <c r="J73" s="45"/>
      <c r="K73" s="45"/>
      <c r="L73" s="45"/>
    </row>
    <row r="74" spans="1:12" s="21" customFormat="1" ht="22.5" customHeight="1">
      <c r="A74" s="1">
        <v>6618</v>
      </c>
      <c r="B74" s="1" t="s">
        <v>87</v>
      </c>
      <c r="C74" s="13">
        <v>5400000</v>
      </c>
      <c r="D74" s="50">
        <v>900000</v>
      </c>
      <c r="E74" s="40">
        <f>(D74/C74)</f>
        <v>0.16666666666666666</v>
      </c>
      <c r="F74" s="40"/>
      <c r="G74" s="45"/>
      <c r="H74" s="45"/>
      <c r="I74" s="45"/>
      <c r="J74" s="45"/>
      <c r="K74" s="45"/>
      <c r="L74" s="45"/>
    </row>
    <row r="75" spans="1:12" s="21" customFormat="1" ht="22.5" customHeight="1">
      <c r="A75" s="8">
        <v>6650</v>
      </c>
      <c r="B75" s="8" t="s">
        <v>56</v>
      </c>
      <c r="C75" s="3">
        <f>SUM(C76:C78)</f>
        <v>5840000</v>
      </c>
      <c r="D75" s="3">
        <f>SUM(D76:D78)</f>
        <v>0</v>
      </c>
      <c r="E75" s="39"/>
      <c r="F75" s="39"/>
      <c r="G75" s="45"/>
      <c r="H75" s="45"/>
      <c r="I75" s="45"/>
      <c r="J75" s="45"/>
      <c r="K75" s="45"/>
      <c r="L75" s="45"/>
    </row>
    <row r="76" spans="1:12" s="21" customFormat="1" ht="22.5" customHeight="1">
      <c r="A76" s="1">
        <v>6651</v>
      </c>
      <c r="B76" s="1" t="s">
        <v>106</v>
      </c>
      <c r="C76" s="13">
        <v>1200000</v>
      </c>
      <c r="D76" s="13"/>
      <c r="E76" s="40">
        <f>D76/C76</f>
        <v>0</v>
      </c>
      <c r="F76" s="37"/>
      <c r="G76" s="45"/>
      <c r="H76" s="45"/>
      <c r="I76" s="45"/>
      <c r="J76" s="45"/>
      <c r="K76" s="45"/>
      <c r="L76" s="45"/>
    </row>
    <row r="77" spans="1:12" s="21" customFormat="1" ht="22.5" customHeight="1">
      <c r="A77" s="1">
        <v>6657</v>
      </c>
      <c r="B77" s="1" t="s">
        <v>57</v>
      </c>
      <c r="C77" s="13">
        <v>1200000</v>
      </c>
      <c r="D77" s="13"/>
      <c r="E77" s="40">
        <f>D77/C77</f>
        <v>0</v>
      </c>
      <c r="F77" s="37"/>
      <c r="G77" s="45"/>
      <c r="H77" s="45"/>
      <c r="I77" s="45"/>
      <c r="J77" s="45"/>
      <c r="K77" s="45"/>
      <c r="L77" s="45"/>
    </row>
    <row r="78" spans="1:12" s="21" customFormat="1" ht="22.5" customHeight="1">
      <c r="A78" s="1">
        <v>6699</v>
      </c>
      <c r="B78" s="1" t="s">
        <v>58</v>
      </c>
      <c r="C78" s="13">
        <v>3440000</v>
      </c>
      <c r="D78" s="13"/>
      <c r="E78" s="40">
        <f>D78/C78</f>
        <v>0</v>
      </c>
      <c r="F78" s="37"/>
      <c r="G78" s="45"/>
      <c r="H78" s="45"/>
      <c r="I78" s="45"/>
      <c r="J78" s="45"/>
      <c r="K78" s="45"/>
      <c r="L78" s="45"/>
    </row>
    <row r="79" spans="1:12" s="21" customFormat="1" ht="22.5" customHeight="1">
      <c r="A79" s="8">
        <v>6700</v>
      </c>
      <c r="B79" s="8" t="s">
        <v>59</v>
      </c>
      <c r="C79" s="3">
        <f>SUM(C80:C84)</f>
        <v>67876459</v>
      </c>
      <c r="D79" s="3">
        <f>SUM(D80:D84)</f>
        <v>3000000</v>
      </c>
      <c r="E79" s="56">
        <f>SUM(E80:E84)</f>
        <v>0.16666666666666666</v>
      </c>
      <c r="F79" s="39">
        <f>G79/D79</f>
        <v>3.348</v>
      </c>
      <c r="G79" s="45">
        <v>10044000</v>
      </c>
      <c r="H79" s="45"/>
      <c r="I79" s="45"/>
      <c r="J79" s="45"/>
      <c r="K79" s="45"/>
      <c r="L79" s="45"/>
    </row>
    <row r="80" spans="1:12" s="21" customFormat="1" ht="22.5" customHeight="1">
      <c r="A80" s="1">
        <v>6701</v>
      </c>
      <c r="B80" s="1" t="s">
        <v>60</v>
      </c>
      <c r="C80" s="13">
        <v>15000000</v>
      </c>
      <c r="D80" s="50"/>
      <c r="E80" s="40"/>
      <c r="F80" s="40"/>
      <c r="G80" s="45"/>
      <c r="H80" s="45"/>
      <c r="I80" s="45"/>
      <c r="J80" s="45"/>
      <c r="K80" s="45"/>
      <c r="L80" s="45"/>
    </row>
    <row r="81" spans="1:12" s="21" customFormat="1" ht="22.5" customHeight="1">
      <c r="A81" s="1">
        <v>6702</v>
      </c>
      <c r="B81" s="1" t="s">
        <v>61</v>
      </c>
      <c r="C81" s="13">
        <v>22876459</v>
      </c>
      <c r="D81" s="50"/>
      <c r="E81" s="40"/>
      <c r="F81" s="40"/>
      <c r="G81" s="45"/>
      <c r="H81" s="45"/>
      <c r="I81" s="45"/>
      <c r="J81" s="45"/>
      <c r="K81" s="45"/>
      <c r="L81" s="45"/>
    </row>
    <row r="82" spans="1:12" s="21" customFormat="1" ht="22.5" customHeight="1">
      <c r="A82" s="1">
        <v>6703</v>
      </c>
      <c r="B82" s="1" t="s">
        <v>62</v>
      </c>
      <c r="C82" s="13">
        <v>9000000</v>
      </c>
      <c r="D82" s="50"/>
      <c r="E82" s="40"/>
      <c r="F82" s="40"/>
      <c r="G82" s="45"/>
      <c r="H82" s="45"/>
      <c r="I82" s="45"/>
      <c r="J82" s="45"/>
      <c r="K82" s="45"/>
      <c r="L82" s="45"/>
    </row>
    <row r="83" spans="1:12" s="21" customFormat="1" ht="22.5" customHeight="1">
      <c r="A83" s="1">
        <v>6704</v>
      </c>
      <c r="B83" s="1" t="s">
        <v>63</v>
      </c>
      <c r="C83" s="13">
        <v>18000000</v>
      </c>
      <c r="D83" s="50">
        <v>3000000</v>
      </c>
      <c r="E83" s="40">
        <f>D83/C83</f>
        <v>0.16666666666666666</v>
      </c>
      <c r="F83" s="40"/>
      <c r="G83" s="45"/>
      <c r="H83" s="45"/>
      <c r="I83" s="45"/>
      <c r="J83" s="45"/>
      <c r="K83" s="45"/>
      <c r="L83" s="45"/>
    </row>
    <row r="84" spans="1:12" s="21" customFormat="1" ht="22.5" customHeight="1">
      <c r="A84" s="1">
        <v>6749</v>
      </c>
      <c r="B84" s="1" t="s">
        <v>64</v>
      </c>
      <c r="C84" s="13">
        <v>3000000</v>
      </c>
      <c r="D84" s="50"/>
      <c r="E84" s="40"/>
      <c r="F84" s="40"/>
      <c r="G84" s="45"/>
      <c r="H84" s="45"/>
      <c r="I84" s="45"/>
      <c r="J84" s="45"/>
      <c r="K84" s="45"/>
      <c r="L84" s="45"/>
    </row>
    <row r="85" spans="1:12" s="23" customFormat="1" ht="22.5" customHeight="1">
      <c r="A85" s="9">
        <v>6750</v>
      </c>
      <c r="B85" s="9" t="s">
        <v>82</v>
      </c>
      <c r="C85" s="3">
        <f>SUM(C86:C88)</f>
        <v>82004400</v>
      </c>
      <c r="D85" s="3">
        <f>SUM(D86:D88)</f>
        <v>27870900</v>
      </c>
      <c r="E85" s="56">
        <f>SUM(E86:E88)</f>
        <v>1.2259514170040486</v>
      </c>
      <c r="F85" s="39">
        <f>G85/D85</f>
        <v>0.8256245761708448</v>
      </c>
      <c r="G85" s="46">
        <v>23010900</v>
      </c>
      <c r="H85" s="46"/>
      <c r="I85" s="46"/>
      <c r="J85" s="46"/>
      <c r="K85" s="46"/>
      <c r="L85" s="46"/>
    </row>
    <row r="86" spans="1:12" s="23" customFormat="1" ht="22.5" customHeight="1">
      <c r="A86" s="1">
        <v>6751</v>
      </c>
      <c r="B86" s="1" t="s">
        <v>107</v>
      </c>
      <c r="C86" s="13">
        <v>4500000</v>
      </c>
      <c r="D86" s="13"/>
      <c r="E86" s="40"/>
      <c r="F86" s="40"/>
      <c r="G86" s="46"/>
      <c r="H86" s="46"/>
      <c r="I86" s="46"/>
      <c r="J86" s="46"/>
      <c r="K86" s="46"/>
      <c r="L86" s="46"/>
    </row>
    <row r="87" spans="1:12" s="21" customFormat="1" ht="22.5" customHeight="1">
      <c r="A87" s="1">
        <v>6757</v>
      </c>
      <c r="B87" s="1" t="s">
        <v>90</v>
      </c>
      <c r="C87" s="13">
        <v>65504400</v>
      </c>
      <c r="D87" s="50">
        <v>16110900</v>
      </c>
      <c r="E87" s="40">
        <f>D87/C87</f>
        <v>0.24595141700404857</v>
      </c>
      <c r="F87" s="40"/>
      <c r="G87" s="45"/>
      <c r="H87" s="45"/>
      <c r="I87" s="45"/>
      <c r="J87" s="45"/>
      <c r="K87" s="45"/>
      <c r="L87" s="45"/>
    </row>
    <row r="88" spans="1:12" s="21" customFormat="1" ht="22.5" customHeight="1">
      <c r="A88" s="1">
        <v>6799</v>
      </c>
      <c r="B88" s="1" t="s">
        <v>91</v>
      </c>
      <c r="C88" s="13">
        <v>12000000</v>
      </c>
      <c r="D88" s="50">
        <v>11760000</v>
      </c>
      <c r="E88" s="40">
        <f>D88/C88</f>
        <v>0.98</v>
      </c>
      <c r="F88" s="40"/>
      <c r="G88" s="45"/>
      <c r="H88" s="45"/>
      <c r="I88" s="45"/>
      <c r="J88" s="45"/>
      <c r="K88" s="45"/>
      <c r="L88" s="45"/>
    </row>
    <row r="89" spans="1:12" s="21" customFormat="1" ht="22.5" customHeight="1">
      <c r="A89" s="14">
        <v>6900</v>
      </c>
      <c r="B89" s="8" t="s">
        <v>65</v>
      </c>
      <c r="C89" s="3">
        <f>SUM(C90:C95)</f>
        <v>100892859</v>
      </c>
      <c r="D89" s="3">
        <f>SUM(D90:D95)</f>
        <v>22449000</v>
      </c>
      <c r="E89" s="56">
        <f>SUM(E90:E95)</f>
        <v>0.9844886445383434</v>
      </c>
      <c r="F89" s="39">
        <f>G89/D89</f>
        <v>0.3338233328878792</v>
      </c>
      <c r="G89" s="45">
        <v>7494000</v>
      </c>
      <c r="H89" s="45"/>
      <c r="I89" s="45"/>
      <c r="J89" s="45"/>
      <c r="K89" s="45"/>
      <c r="L89" s="45"/>
    </row>
    <row r="90" spans="1:12" s="21" customFormat="1" ht="22.5" customHeight="1">
      <c r="A90" s="26">
        <v>6905</v>
      </c>
      <c r="B90" s="1" t="s">
        <v>93</v>
      </c>
      <c r="C90" s="13">
        <v>14000000</v>
      </c>
      <c r="D90" s="13"/>
      <c r="E90" s="40"/>
      <c r="F90" s="40"/>
      <c r="G90" s="45"/>
      <c r="H90" s="45"/>
      <c r="I90" s="45"/>
      <c r="J90" s="45"/>
      <c r="K90" s="45"/>
      <c r="L90" s="45"/>
    </row>
    <row r="91" spans="1:12" s="21" customFormat="1" ht="22.5" customHeight="1">
      <c r="A91" s="26">
        <v>6907</v>
      </c>
      <c r="B91" s="1" t="s">
        <v>94</v>
      </c>
      <c r="C91" s="13">
        <v>9000000</v>
      </c>
      <c r="D91" s="13">
        <v>1205000</v>
      </c>
      <c r="E91" s="40">
        <f>D91/C91</f>
        <v>0.1338888888888889</v>
      </c>
      <c r="F91" s="40"/>
      <c r="G91" s="45"/>
      <c r="H91" s="45"/>
      <c r="I91" s="45"/>
      <c r="J91" s="45"/>
      <c r="K91" s="45"/>
      <c r="L91" s="45"/>
    </row>
    <row r="92" spans="1:12" s="21" customFormat="1" ht="22.5" customHeight="1">
      <c r="A92" s="1">
        <v>6912</v>
      </c>
      <c r="B92" s="1" t="s">
        <v>66</v>
      </c>
      <c r="C92" s="13">
        <v>20000000</v>
      </c>
      <c r="D92" s="50">
        <v>4900000</v>
      </c>
      <c r="E92" s="40">
        <f>D92/C92</f>
        <v>0.245</v>
      </c>
      <c r="F92" s="40"/>
      <c r="G92" s="45"/>
      <c r="H92" s="45"/>
      <c r="I92" s="45"/>
      <c r="J92" s="45"/>
      <c r="K92" s="45"/>
      <c r="L92" s="45"/>
    </row>
    <row r="93" spans="1:12" s="21" customFormat="1" ht="22.5" customHeight="1">
      <c r="A93" s="1">
        <v>6913</v>
      </c>
      <c r="B93" s="1" t="s">
        <v>67</v>
      </c>
      <c r="C93" s="13">
        <v>12000000</v>
      </c>
      <c r="D93" s="50"/>
      <c r="E93" s="40"/>
      <c r="F93" s="40"/>
      <c r="G93" s="45"/>
      <c r="H93" s="45"/>
      <c r="I93" s="45"/>
      <c r="J93" s="45"/>
      <c r="K93" s="45"/>
      <c r="L93" s="45"/>
    </row>
    <row r="94" spans="1:12" s="21" customFormat="1" ht="22.5" customHeight="1">
      <c r="A94" s="1">
        <v>6921</v>
      </c>
      <c r="B94" s="1" t="s">
        <v>139</v>
      </c>
      <c r="C94" s="13">
        <v>16892859</v>
      </c>
      <c r="D94" s="50">
        <v>1700000</v>
      </c>
      <c r="E94" s="40">
        <f>D94/C94</f>
        <v>0.10063423840807527</v>
      </c>
      <c r="F94" s="37"/>
      <c r="G94" s="45"/>
      <c r="H94" s="45"/>
      <c r="I94" s="45"/>
      <c r="J94" s="45"/>
      <c r="K94" s="45"/>
      <c r="L94" s="45"/>
    </row>
    <row r="95" spans="1:12" s="21" customFormat="1" ht="35.25" customHeight="1">
      <c r="A95" s="1">
        <v>6949</v>
      </c>
      <c r="B95" s="15" t="s">
        <v>138</v>
      </c>
      <c r="C95" s="13">
        <v>29000000</v>
      </c>
      <c r="D95" s="50">
        <v>14644000</v>
      </c>
      <c r="E95" s="40">
        <f>D95/C95</f>
        <v>0.5049655172413793</v>
      </c>
      <c r="F95" s="40"/>
      <c r="G95" s="45"/>
      <c r="H95" s="45"/>
      <c r="I95" s="45"/>
      <c r="J95" s="45"/>
      <c r="K95" s="45"/>
      <c r="L95" s="45"/>
    </row>
    <row r="96" spans="1:12" s="23" customFormat="1" ht="24" customHeight="1">
      <c r="A96" s="9">
        <v>6950</v>
      </c>
      <c r="B96" s="11" t="s">
        <v>108</v>
      </c>
      <c r="C96" s="32">
        <f>SUM(C97:C98)</f>
        <v>39920141</v>
      </c>
      <c r="D96" s="32">
        <f>SUM(D97:D98)</f>
        <v>0</v>
      </c>
      <c r="E96" s="32">
        <f>SUM(E97:E98)</f>
        <v>0</v>
      </c>
      <c r="F96" s="39"/>
      <c r="G96" s="46"/>
      <c r="H96" s="46"/>
      <c r="I96" s="46"/>
      <c r="J96" s="46"/>
      <c r="K96" s="46"/>
      <c r="L96" s="46"/>
    </row>
    <row r="97" spans="1:12" s="21" customFormat="1" ht="24" customHeight="1">
      <c r="A97" s="1">
        <v>6955</v>
      </c>
      <c r="B97" s="15" t="s">
        <v>109</v>
      </c>
      <c r="C97" s="13">
        <v>9613000</v>
      </c>
      <c r="D97" s="13"/>
      <c r="E97" s="40"/>
      <c r="F97" s="40"/>
      <c r="G97" s="45"/>
      <c r="H97" s="45"/>
      <c r="I97" s="45"/>
      <c r="J97" s="45"/>
      <c r="K97" s="45"/>
      <c r="L97" s="45"/>
    </row>
    <row r="98" spans="1:12" s="21" customFormat="1" ht="24" customHeight="1">
      <c r="A98" s="1">
        <v>6999</v>
      </c>
      <c r="B98" s="15" t="s">
        <v>110</v>
      </c>
      <c r="C98" s="13">
        <v>30307141</v>
      </c>
      <c r="D98" s="13"/>
      <c r="E98" s="40"/>
      <c r="F98" s="40"/>
      <c r="G98" s="45"/>
      <c r="H98" s="45"/>
      <c r="I98" s="45"/>
      <c r="J98" s="45"/>
      <c r="K98" s="45"/>
      <c r="L98" s="45"/>
    </row>
    <row r="99" spans="1:12" s="21" customFormat="1" ht="22.5" customHeight="1">
      <c r="A99" s="8">
        <v>7000</v>
      </c>
      <c r="B99" s="8" t="s">
        <v>68</v>
      </c>
      <c r="C99" s="3">
        <f>SUM(C100:C106)</f>
        <v>420716800</v>
      </c>
      <c r="D99" s="3">
        <f>SUM(D100:D106)</f>
        <v>15935000</v>
      </c>
      <c r="E99" s="56">
        <f>SUM(E100:E106)</f>
        <v>0.15343806121915315</v>
      </c>
      <c r="F99" s="39">
        <f>G99/D99</f>
        <v>1.0530279259491684</v>
      </c>
      <c r="G99" s="45">
        <v>16780000</v>
      </c>
      <c r="H99" s="45"/>
      <c r="I99" s="45"/>
      <c r="J99" s="45"/>
      <c r="K99" s="45"/>
      <c r="L99" s="45"/>
    </row>
    <row r="100" spans="1:12" s="21" customFormat="1" ht="22.5" customHeight="1">
      <c r="A100" s="1">
        <v>7001</v>
      </c>
      <c r="B100" s="1" t="s">
        <v>69</v>
      </c>
      <c r="C100" s="13">
        <v>22156800</v>
      </c>
      <c r="D100" s="50">
        <v>1250000</v>
      </c>
      <c r="E100" s="40">
        <f aca="true" t="shared" si="1" ref="E100:E106">D100/C100</f>
        <v>0.056416088965915656</v>
      </c>
      <c r="F100" s="37"/>
      <c r="G100" s="45"/>
      <c r="H100" s="45"/>
      <c r="I100" s="45"/>
      <c r="J100" s="45"/>
      <c r="K100" s="45"/>
      <c r="L100" s="45"/>
    </row>
    <row r="101" spans="1:12" s="21" customFormat="1" ht="22.5" customHeight="1">
      <c r="A101" s="79" t="s">
        <v>125</v>
      </c>
      <c r="B101" s="1" t="s">
        <v>126</v>
      </c>
      <c r="C101" s="13">
        <v>6000000</v>
      </c>
      <c r="D101" s="50"/>
      <c r="E101" s="40"/>
      <c r="F101" s="37"/>
      <c r="G101" s="45"/>
      <c r="H101" s="45"/>
      <c r="I101" s="45"/>
      <c r="J101" s="45"/>
      <c r="K101" s="45"/>
      <c r="L101" s="45"/>
    </row>
    <row r="102" spans="1:12" s="21" customFormat="1" ht="22.5" customHeight="1">
      <c r="A102" s="1">
        <v>7004</v>
      </c>
      <c r="B102" s="1" t="s">
        <v>70</v>
      </c>
      <c r="C102" s="13">
        <v>1820000</v>
      </c>
      <c r="D102" s="50"/>
      <c r="E102" s="40"/>
      <c r="F102" s="37"/>
      <c r="G102" s="45"/>
      <c r="H102" s="45"/>
      <c r="I102" s="45"/>
      <c r="J102" s="45"/>
      <c r="K102" s="45"/>
      <c r="L102" s="45"/>
    </row>
    <row r="103" spans="1:12" s="21" customFormat="1" ht="22.5" customHeight="1">
      <c r="A103" s="16">
        <v>7049</v>
      </c>
      <c r="B103" s="1" t="s">
        <v>71</v>
      </c>
      <c r="C103" s="13">
        <v>37400000</v>
      </c>
      <c r="D103" s="50"/>
      <c r="E103" s="40"/>
      <c r="F103" s="37"/>
      <c r="G103" s="45"/>
      <c r="H103" s="45"/>
      <c r="I103" s="45"/>
      <c r="J103" s="45"/>
      <c r="K103" s="45"/>
      <c r="L103" s="45"/>
    </row>
    <row r="104" spans="1:12" s="21" customFormat="1" ht="22.5" customHeight="1">
      <c r="A104" s="16">
        <v>7049</v>
      </c>
      <c r="B104" s="1" t="s">
        <v>127</v>
      </c>
      <c r="C104" s="13">
        <v>91014000</v>
      </c>
      <c r="D104" s="50"/>
      <c r="E104" s="40"/>
      <c r="F104" s="40"/>
      <c r="G104" s="45"/>
      <c r="H104" s="45"/>
      <c r="I104" s="45"/>
      <c r="J104" s="45"/>
      <c r="K104" s="45"/>
      <c r="L104" s="45"/>
    </row>
    <row r="105" spans="1:12" s="21" customFormat="1" ht="22.5" customHeight="1">
      <c r="A105" s="16">
        <v>7049</v>
      </c>
      <c r="B105" s="1" t="s">
        <v>72</v>
      </c>
      <c r="C105" s="13">
        <v>166648000</v>
      </c>
      <c r="D105" s="50">
        <v>12685000</v>
      </c>
      <c r="E105" s="40">
        <f t="shared" si="1"/>
        <v>0.07611852527483078</v>
      </c>
      <c r="F105" s="53"/>
      <c r="G105" s="45"/>
      <c r="H105" s="45"/>
      <c r="I105" s="45"/>
      <c r="J105" s="45"/>
      <c r="K105" s="45"/>
      <c r="L105" s="45"/>
    </row>
    <row r="106" spans="1:12" s="21" customFormat="1" ht="22.5" customHeight="1">
      <c r="A106" s="16">
        <v>7049</v>
      </c>
      <c r="B106" s="1" t="s">
        <v>73</v>
      </c>
      <c r="C106" s="13">
        <v>95678000</v>
      </c>
      <c r="D106" s="50">
        <v>2000000</v>
      </c>
      <c r="E106" s="40">
        <f t="shared" si="1"/>
        <v>0.02090344697840674</v>
      </c>
      <c r="F106" s="53"/>
      <c r="G106" s="45"/>
      <c r="H106" s="45"/>
      <c r="I106" s="45"/>
      <c r="J106" s="45"/>
      <c r="K106" s="45"/>
      <c r="L106" s="45"/>
    </row>
    <row r="107" spans="1:12" s="21" customFormat="1" ht="22.5" customHeight="1">
      <c r="A107" s="8">
        <v>7750</v>
      </c>
      <c r="B107" s="8" t="s">
        <v>64</v>
      </c>
      <c r="C107" s="3">
        <f>SUM(C108:C111)</f>
        <v>51888000</v>
      </c>
      <c r="D107" s="3">
        <f>SUM(D108:D111)</f>
        <v>13946000</v>
      </c>
      <c r="E107" s="56">
        <f>SUM(E108:E111)</f>
        <v>0.5501168981481481</v>
      </c>
      <c r="F107" s="39">
        <f>G107/D107</f>
        <v>0</v>
      </c>
      <c r="G107" s="45"/>
      <c r="H107" s="45"/>
      <c r="I107" s="45"/>
      <c r="J107" s="45"/>
      <c r="K107" s="45"/>
      <c r="L107" s="45"/>
    </row>
    <row r="108" spans="1:12" s="21" customFormat="1" ht="22.5" customHeight="1">
      <c r="A108" s="1">
        <v>7756</v>
      </c>
      <c r="B108" s="1" t="s">
        <v>128</v>
      </c>
      <c r="C108" s="13">
        <v>5888000</v>
      </c>
      <c r="D108" s="13">
        <v>253000</v>
      </c>
      <c r="E108" s="40">
        <f>D108/C108</f>
        <v>0.04296875</v>
      </c>
      <c r="F108" s="40"/>
      <c r="G108" s="45"/>
      <c r="H108" s="45"/>
      <c r="I108" s="45"/>
      <c r="J108" s="45"/>
      <c r="K108" s="45"/>
      <c r="L108" s="45"/>
    </row>
    <row r="109" spans="1:12" s="21" customFormat="1" ht="34.5" customHeight="1">
      <c r="A109" s="1">
        <v>7757</v>
      </c>
      <c r="B109" s="15" t="s">
        <v>120</v>
      </c>
      <c r="C109" s="13">
        <v>13000000</v>
      </c>
      <c r="D109" s="13"/>
      <c r="E109" s="40"/>
      <c r="F109" s="40"/>
      <c r="G109" s="45"/>
      <c r="H109" s="45"/>
      <c r="I109" s="45"/>
      <c r="J109" s="45"/>
      <c r="K109" s="45"/>
      <c r="L109" s="45"/>
    </row>
    <row r="110" spans="1:12" s="21" customFormat="1" ht="22.5" customHeight="1">
      <c r="A110" s="1">
        <v>7761</v>
      </c>
      <c r="B110" s="1" t="s">
        <v>111</v>
      </c>
      <c r="C110" s="13">
        <v>6000000</v>
      </c>
      <c r="D110" s="13"/>
      <c r="E110" s="40"/>
      <c r="F110" s="40"/>
      <c r="G110" s="45"/>
      <c r="H110" s="45"/>
      <c r="I110" s="45"/>
      <c r="J110" s="45"/>
      <c r="K110" s="45"/>
      <c r="L110" s="45"/>
    </row>
    <row r="111" spans="1:12" s="21" customFormat="1" ht="22.5" customHeight="1">
      <c r="A111" s="12">
        <v>7799</v>
      </c>
      <c r="B111" s="1" t="s">
        <v>73</v>
      </c>
      <c r="C111" s="13">
        <v>27000000</v>
      </c>
      <c r="D111" s="13">
        <v>13693000</v>
      </c>
      <c r="E111" s="40">
        <f>D111/C111</f>
        <v>0.5071481481481481</v>
      </c>
      <c r="F111" s="40"/>
      <c r="G111" s="45"/>
      <c r="H111" s="45"/>
      <c r="I111" s="45"/>
      <c r="J111" s="45"/>
      <c r="K111" s="45"/>
      <c r="L111" s="45"/>
    </row>
    <row r="112" spans="1:12" s="21" customFormat="1" ht="22.5" customHeight="1">
      <c r="A112" s="81">
        <v>1.2</v>
      </c>
      <c r="B112" s="82" t="s">
        <v>105</v>
      </c>
      <c r="C112" s="85">
        <f>C113+C115+C117+C122</f>
        <v>1134132859</v>
      </c>
      <c r="D112" s="85">
        <f>D113+D115+D117+D122</f>
        <v>248856147</v>
      </c>
      <c r="E112" s="83">
        <f>D112/C112</f>
        <v>0.21942415743021867</v>
      </c>
      <c r="F112" s="88">
        <f>G112/D112</f>
        <v>4.557383342433571</v>
      </c>
      <c r="G112" s="45">
        <f>C112</f>
        <v>1134132859</v>
      </c>
      <c r="H112" s="45"/>
      <c r="I112" s="45"/>
      <c r="J112" s="45"/>
      <c r="K112" s="45"/>
      <c r="L112" s="45"/>
    </row>
    <row r="113" spans="1:12" s="21" customFormat="1" ht="22.5" customHeight="1">
      <c r="A113" s="8">
        <v>6000</v>
      </c>
      <c r="B113" s="8" t="s">
        <v>34</v>
      </c>
      <c r="C113" s="22">
        <f>SUM(C114:C114)</f>
        <v>574392000</v>
      </c>
      <c r="D113" s="22">
        <f>SUM(D114:D114)</f>
        <v>136085600</v>
      </c>
      <c r="E113" s="57">
        <f>SUM(E114:E114)</f>
        <v>0.23692112703519547</v>
      </c>
      <c r="F113" s="39"/>
      <c r="G113" s="45">
        <v>100032800</v>
      </c>
      <c r="H113" s="45"/>
      <c r="I113" s="45"/>
      <c r="J113" s="45"/>
      <c r="K113" s="45"/>
      <c r="L113" s="45"/>
    </row>
    <row r="114" spans="1:12" s="21" customFormat="1" ht="22.5" customHeight="1">
      <c r="A114" s="1">
        <v>6001</v>
      </c>
      <c r="B114" s="1" t="s">
        <v>30</v>
      </c>
      <c r="C114" s="50">
        <v>574392000</v>
      </c>
      <c r="D114" s="49">
        <v>136085600</v>
      </c>
      <c r="E114" s="40">
        <f>D114/C114</f>
        <v>0.23692112703519547</v>
      </c>
      <c r="F114" s="40"/>
      <c r="G114" s="45"/>
      <c r="H114" s="45"/>
      <c r="I114" s="45"/>
      <c r="J114" s="45"/>
      <c r="K114" s="45"/>
      <c r="L114" s="45"/>
    </row>
    <row r="115" spans="1:12" s="23" customFormat="1" ht="33.75" customHeight="1">
      <c r="A115" s="9">
        <v>6050</v>
      </c>
      <c r="B115" s="11" t="s">
        <v>119</v>
      </c>
      <c r="C115" s="55">
        <f>C116</f>
        <v>77983433</v>
      </c>
      <c r="D115" s="52"/>
      <c r="E115" s="55">
        <f>E116</f>
        <v>0</v>
      </c>
      <c r="F115" s="39"/>
      <c r="G115" s="46"/>
      <c r="H115" s="46"/>
      <c r="I115" s="46"/>
      <c r="J115" s="46"/>
      <c r="K115" s="46"/>
      <c r="L115" s="46"/>
    </row>
    <row r="116" spans="1:12" s="21" customFormat="1" ht="35.25" customHeight="1">
      <c r="A116" s="1">
        <v>6051</v>
      </c>
      <c r="B116" s="15" t="s">
        <v>119</v>
      </c>
      <c r="C116" s="50">
        <v>77983433</v>
      </c>
      <c r="D116" s="49"/>
      <c r="E116" s="40"/>
      <c r="F116" s="40"/>
      <c r="G116" s="45"/>
      <c r="H116" s="45"/>
      <c r="I116" s="45"/>
      <c r="J116" s="45"/>
      <c r="K116" s="45"/>
      <c r="L116" s="45"/>
    </row>
    <row r="117" spans="1:12" s="21" customFormat="1" ht="22.5" customHeight="1">
      <c r="A117" s="8">
        <v>6100</v>
      </c>
      <c r="B117" s="8" t="s">
        <v>35</v>
      </c>
      <c r="C117" s="22">
        <f>SUM(C118:C121)</f>
        <v>318871937</v>
      </c>
      <c r="D117" s="22">
        <f>SUM(D118:D121)</f>
        <v>74273416</v>
      </c>
      <c r="E117" s="57">
        <f>SUM(E118:E121)</f>
        <v>0.9384593637092777</v>
      </c>
      <c r="F117" s="39">
        <f>G117/D117</f>
        <v>0.6899923924328457</v>
      </c>
      <c r="G117" s="45">
        <v>51248092</v>
      </c>
      <c r="H117" s="45"/>
      <c r="I117" s="45"/>
      <c r="J117" s="45"/>
      <c r="K117" s="45"/>
      <c r="L117" s="45"/>
    </row>
    <row r="118" spans="1:12" s="21" customFormat="1" ht="22.5" customHeight="1">
      <c r="A118" s="1">
        <v>6101</v>
      </c>
      <c r="B118" s="1" t="s">
        <v>31</v>
      </c>
      <c r="C118" s="50">
        <v>8568000</v>
      </c>
      <c r="D118" s="49">
        <v>1890000</v>
      </c>
      <c r="E118" s="40">
        <f>(D118/C118)</f>
        <v>0.22058823529411764</v>
      </c>
      <c r="F118" s="40"/>
      <c r="G118" s="45"/>
      <c r="H118" s="45"/>
      <c r="I118" s="45"/>
      <c r="J118" s="45"/>
      <c r="K118" s="45"/>
      <c r="L118" s="45"/>
    </row>
    <row r="119" spans="1:12" s="21" customFormat="1" ht="22.5" customHeight="1">
      <c r="A119" s="1">
        <v>6112</v>
      </c>
      <c r="B119" s="1" t="s">
        <v>32</v>
      </c>
      <c r="C119" s="50">
        <v>198452897</v>
      </c>
      <c r="D119" s="49">
        <v>45897600</v>
      </c>
      <c r="E119" s="40">
        <f>(D119/C119)</f>
        <v>0.2312770470667405</v>
      </c>
      <c r="F119" s="40"/>
      <c r="G119" s="45"/>
      <c r="H119" s="45"/>
      <c r="I119" s="45"/>
      <c r="J119" s="45"/>
      <c r="K119" s="45"/>
      <c r="L119" s="45"/>
    </row>
    <row r="120" spans="1:12" s="21" customFormat="1" ht="22.5" customHeight="1">
      <c r="A120" s="1">
        <v>6113</v>
      </c>
      <c r="B120" s="1" t="s">
        <v>33</v>
      </c>
      <c r="C120" s="50">
        <v>1680000</v>
      </c>
      <c r="D120" s="49">
        <v>420000</v>
      </c>
      <c r="E120" s="40">
        <f>(D120/C120)</f>
        <v>0.25</v>
      </c>
      <c r="F120" s="40"/>
      <c r="G120" s="45"/>
      <c r="H120" s="45"/>
      <c r="I120" s="45"/>
      <c r="J120" s="45"/>
      <c r="K120" s="45"/>
      <c r="L120" s="45"/>
    </row>
    <row r="121" spans="1:12" s="21" customFormat="1" ht="22.5" customHeight="1">
      <c r="A121" s="1">
        <v>6115</v>
      </c>
      <c r="B121" s="1" t="s">
        <v>88</v>
      </c>
      <c r="C121" s="50">
        <v>110171040</v>
      </c>
      <c r="D121" s="49">
        <v>26065816</v>
      </c>
      <c r="E121" s="40">
        <f>(D121/C121)</f>
        <v>0.2365940813484197</v>
      </c>
      <c r="F121" s="40"/>
      <c r="G121" s="45"/>
      <c r="H121" s="45"/>
      <c r="I121" s="45"/>
      <c r="J121" s="45"/>
      <c r="K121" s="45"/>
      <c r="L121" s="45"/>
    </row>
    <row r="122" spans="1:12" s="21" customFormat="1" ht="22.5" customHeight="1">
      <c r="A122" s="8">
        <v>6300</v>
      </c>
      <c r="B122" s="8" t="s">
        <v>39</v>
      </c>
      <c r="C122" s="22">
        <f>SUM(C123:C126)</f>
        <v>162885489</v>
      </c>
      <c r="D122" s="22">
        <f>SUM(D123:D126)</f>
        <v>38497131</v>
      </c>
      <c r="E122" s="57">
        <f>SUM(E123:E126)</f>
        <v>0.9390806361742859</v>
      </c>
      <c r="F122" s="39">
        <f>G122/D122</f>
        <v>1.8325185323550475</v>
      </c>
      <c r="G122" s="45">
        <v>70546706</v>
      </c>
      <c r="H122" s="45"/>
      <c r="I122" s="45"/>
      <c r="J122" s="45"/>
      <c r="K122" s="45"/>
      <c r="L122" s="45"/>
    </row>
    <row r="123" spans="1:12" s="21" customFormat="1" ht="22.5" customHeight="1">
      <c r="A123" s="1">
        <v>6301</v>
      </c>
      <c r="B123" s="1" t="s">
        <v>40</v>
      </c>
      <c r="C123" s="50">
        <v>121297627</v>
      </c>
      <c r="D123" s="50">
        <v>28707248</v>
      </c>
      <c r="E123" s="40">
        <f>(D123/C123)</f>
        <v>0.23666784511786038</v>
      </c>
      <c r="F123" s="40"/>
      <c r="G123" s="45"/>
      <c r="H123" s="45"/>
      <c r="I123" s="45"/>
      <c r="J123" s="45"/>
      <c r="K123" s="45"/>
      <c r="L123" s="45"/>
    </row>
    <row r="124" spans="1:12" s="21" customFormat="1" ht="22.5" customHeight="1">
      <c r="A124" s="1">
        <v>6302</v>
      </c>
      <c r="B124" s="1" t="s">
        <v>41</v>
      </c>
      <c r="C124" s="50">
        <v>20793931</v>
      </c>
      <c r="D124" s="50">
        <v>4921242</v>
      </c>
      <c r="E124" s="40">
        <f>(D124/C124)</f>
        <v>0.23666722756750516</v>
      </c>
      <c r="F124" s="40"/>
      <c r="G124" s="45"/>
      <c r="H124" s="45"/>
      <c r="I124" s="45"/>
      <c r="J124" s="45"/>
      <c r="K124" s="45"/>
      <c r="L124" s="45"/>
    </row>
    <row r="125" spans="1:12" s="21" customFormat="1" ht="22.5" customHeight="1">
      <c r="A125" s="1">
        <v>6303</v>
      </c>
      <c r="B125" s="1" t="s">
        <v>42</v>
      </c>
      <c r="C125" s="50">
        <v>13862621</v>
      </c>
      <c r="D125" s="50">
        <v>3280828</v>
      </c>
      <c r="E125" s="40">
        <f>(D125/C125)</f>
        <v>0.23666722187672878</v>
      </c>
      <c r="F125" s="40"/>
      <c r="G125" s="45"/>
      <c r="H125" s="45"/>
      <c r="I125" s="45"/>
      <c r="J125" s="45"/>
      <c r="K125" s="45"/>
      <c r="L125" s="45"/>
    </row>
    <row r="126" spans="1:12" s="21" customFormat="1" ht="22.5" customHeight="1">
      <c r="A126" s="1">
        <v>6304</v>
      </c>
      <c r="B126" s="1" t="s">
        <v>43</v>
      </c>
      <c r="C126" s="50">
        <v>6931310</v>
      </c>
      <c r="D126" s="50">
        <v>1587813</v>
      </c>
      <c r="E126" s="40">
        <f>(D126/C126)</f>
        <v>0.22907834161219162</v>
      </c>
      <c r="F126" s="40"/>
      <c r="G126" s="45"/>
      <c r="H126" s="45"/>
      <c r="I126" s="45"/>
      <c r="J126" s="45"/>
      <c r="K126" s="45"/>
      <c r="L126" s="45"/>
    </row>
    <row r="127" spans="1:12" s="21" customFormat="1" ht="35.25" customHeight="1">
      <c r="A127" s="81">
        <v>1.2</v>
      </c>
      <c r="B127" s="82" t="s">
        <v>5</v>
      </c>
      <c r="C127" s="86">
        <f>C128+C131+C133+C135+C139+C145</f>
        <v>1522098000</v>
      </c>
      <c r="D127" s="86">
        <f>D128+D131+D133+D135+D139+D145</f>
        <v>360110857</v>
      </c>
      <c r="E127" s="87">
        <f>E128+E131+E133+E135+E139+E145</f>
        <v>1.928577437757129</v>
      </c>
      <c r="F127" s="39">
        <f>G127/D127</f>
        <v>0.6552219668289535</v>
      </c>
      <c r="G127" s="86">
        <f>G128+G131+G133+G135+G139+G145</f>
        <v>235952544</v>
      </c>
      <c r="H127" s="45">
        <f>G127-D127</f>
        <v>-124158313</v>
      </c>
      <c r="I127" s="45"/>
      <c r="J127" s="45"/>
      <c r="K127" s="45"/>
      <c r="L127" s="45"/>
    </row>
    <row r="128" spans="1:12" s="21" customFormat="1" ht="22.5" customHeight="1">
      <c r="A128" s="8">
        <v>6100</v>
      </c>
      <c r="B128" s="14" t="s">
        <v>34</v>
      </c>
      <c r="C128" s="17">
        <f>SUM(C129:C130)</f>
        <v>346627920</v>
      </c>
      <c r="D128" s="17">
        <f>SUM(D129:D130)</f>
        <v>242621337</v>
      </c>
      <c r="E128" s="40">
        <f>(D128/C128)</f>
        <v>0.6999474739368946</v>
      </c>
      <c r="F128" s="39">
        <f>G128/D128</f>
        <v>0.4379376740471923</v>
      </c>
      <c r="G128" s="45">
        <v>106253024</v>
      </c>
      <c r="H128" s="45"/>
      <c r="I128" s="45"/>
      <c r="J128" s="45"/>
      <c r="K128" s="45"/>
      <c r="L128" s="45"/>
    </row>
    <row r="129" spans="1:12" s="21" customFormat="1" ht="22.5" customHeight="1">
      <c r="A129" s="1">
        <v>6105</v>
      </c>
      <c r="B129" s="1" t="s">
        <v>74</v>
      </c>
      <c r="C129" s="2">
        <v>334627920</v>
      </c>
      <c r="D129" s="2">
        <v>242621337</v>
      </c>
      <c r="E129" s="40">
        <f>D129/C129</f>
        <v>0.725048098198142</v>
      </c>
      <c r="F129" s="42"/>
      <c r="G129" s="45"/>
      <c r="H129" s="45"/>
      <c r="I129" s="45"/>
      <c r="J129" s="45"/>
      <c r="K129" s="45"/>
      <c r="L129" s="45"/>
    </row>
    <row r="130" spans="1:12" s="21" customFormat="1" ht="22.5" customHeight="1">
      <c r="A130" s="1">
        <v>6149</v>
      </c>
      <c r="B130" s="1" t="s">
        <v>92</v>
      </c>
      <c r="C130" s="2">
        <v>12000000</v>
      </c>
      <c r="D130" s="2"/>
      <c r="E130" s="40"/>
      <c r="F130" s="42"/>
      <c r="G130" s="45"/>
      <c r="H130" s="45"/>
      <c r="I130" s="45"/>
      <c r="J130" s="45"/>
      <c r="K130" s="45"/>
      <c r="L130" s="45"/>
    </row>
    <row r="131" spans="1:12" s="21" customFormat="1" ht="22.5" customHeight="1">
      <c r="A131" s="8">
        <v>6400</v>
      </c>
      <c r="B131" s="27" t="s">
        <v>75</v>
      </c>
      <c r="C131" s="3">
        <f>SUM(C132:C132)</f>
        <v>66070080</v>
      </c>
      <c r="D131" s="3">
        <f>SUM(D132:D132)</f>
        <v>17858520</v>
      </c>
      <c r="E131" s="56">
        <f>SUM(E132:E132)</f>
        <v>0.27029663048690117</v>
      </c>
      <c r="F131" s="39">
        <f>G131/D131</f>
        <v>1.5721078790403684</v>
      </c>
      <c r="G131" s="45">
        <v>28075520</v>
      </c>
      <c r="H131" s="45"/>
      <c r="I131" s="45"/>
      <c r="J131" s="45"/>
      <c r="K131" s="45"/>
      <c r="L131" s="45"/>
    </row>
    <row r="132" spans="1:12" s="21" customFormat="1" ht="22.5" customHeight="1">
      <c r="A132" s="1">
        <v>6449</v>
      </c>
      <c r="B132" s="1" t="s">
        <v>112</v>
      </c>
      <c r="C132" s="13">
        <v>66070080</v>
      </c>
      <c r="D132" s="2">
        <v>17858520</v>
      </c>
      <c r="E132" s="40">
        <f>(D132/C132)</f>
        <v>0.27029663048690117</v>
      </c>
      <c r="F132" s="53"/>
      <c r="G132" s="45"/>
      <c r="H132" s="45"/>
      <c r="I132" s="45"/>
      <c r="J132" s="45"/>
      <c r="K132" s="45"/>
      <c r="L132" s="45"/>
    </row>
    <row r="133" spans="1:12" s="21" customFormat="1" ht="22.5" customHeight="1">
      <c r="A133" s="28" t="s">
        <v>81</v>
      </c>
      <c r="B133" s="8" t="s">
        <v>82</v>
      </c>
      <c r="C133" s="3">
        <f>SUM(C134)</f>
        <v>13000000</v>
      </c>
      <c r="D133" s="3">
        <f>SUM(D134)</f>
        <v>0</v>
      </c>
      <c r="E133" s="39"/>
      <c r="F133" s="39"/>
      <c r="G133" s="45"/>
      <c r="H133" s="45"/>
      <c r="I133" s="45"/>
      <c r="J133" s="45"/>
      <c r="K133" s="45"/>
      <c r="L133" s="45"/>
    </row>
    <row r="134" spans="1:12" s="21" customFormat="1" ht="22.5" customHeight="1">
      <c r="A134" s="1">
        <v>6758</v>
      </c>
      <c r="B134" s="1" t="s">
        <v>76</v>
      </c>
      <c r="C134" s="13">
        <v>13000000</v>
      </c>
      <c r="D134" s="2"/>
      <c r="E134" s="40"/>
      <c r="F134" s="37"/>
      <c r="G134" s="45"/>
      <c r="H134" s="45"/>
      <c r="I134" s="45"/>
      <c r="J134" s="45"/>
      <c r="K134" s="45"/>
      <c r="L134" s="45"/>
    </row>
    <row r="135" spans="1:12" s="21" customFormat="1" ht="22.5" customHeight="1">
      <c r="A135" s="8">
        <v>7000</v>
      </c>
      <c r="B135" s="8" t="s">
        <v>77</v>
      </c>
      <c r="C135" s="3">
        <f>SUM(C136:C138)</f>
        <v>214800000</v>
      </c>
      <c r="D135" s="3">
        <f>D137</f>
        <v>0</v>
      </c>
      <c r="E135" s="39"/>
      <c r="F135" s="37"/>
      <c r="G135" s="45"/>
      <c r="H135" s="45">
        <f>C135-'[1]T MINH 2020'!$L$115</f>
        <v>-205916800</v>
      </c>
      <c r="I135" s="45"/>
      <c r="J135" s="45"/>
      <c r="K135" s="45"/>
      <c r="L135" s="45"/>
    </row>
    <row r="136" spans="1:12" s="21" customFormat="1" ht="22.5" customHeight="1">
      <c r="A136" s="1">
        <v>7001</v>
      </c>
      <c r="B136" s="1" t="s">
        <v>69</v>
      </c>
      <c r="C136" s="13">
        <v>207000000</v>
      </c>
      <c r="D136" s="3"/>
      <c r="E136" s="39"/>
      <c r="F136" s="37"/>
      <c r="G136" s="45"/>
      <c r="H136" s="45"/>
      <c r="I136" s="45"/>
      <c r="J136" s="45"/>
      <c r="K136" s="45"/>
      <c r="L136" s="45"/>
    </row>
    <row r="137" spans="1:12" s="21" customFormat="1" ht="22.5" customHeight="1">
      <c r="A137" s="1">
        <v>7004</v>
      </c>
      <c r="B137" s="1" t="s">
        <v>78</v>
      </c>
      <c r="C137" s="13">
        <v>1800000</v>
      </c>
      <c r="D137" s="13"/>
      <c r="E137" s="40"/>
      <c r="F137" s="37"/>
      <c r="G137" s="45"/>
      <c r="H137" s="45"/>
      <c r="I137" s="45"/>
      <c r="J137" s="45"/>
      <c r="K137" s="45"/>
      <c r="L137" s="45"/>
    </row>
    <row r="138" spans="1:12" s="21" customFormat="1" ht="22.5" customHeight="1">
      <c r="A138" s="1">
        <v>7049</v>
      </c>
      <c r="B138" s="1" t="s">
        <v>73</v>
      </c>
      <c r="C138" s="13">
        <v>6000000</v>
      </c>
      <c r="D138" s="13"/>
      <c r="E138" s="40"/>
      <c r="F138" s="37"/>
      <c r="G138" s="45"/>
      <c r="H138" s="45"/>
      <c r="I138" s="45"/>
      <c r="J138" s="45"/>
      <c r="K138" s="45"/>
      <c r="L138" s="45"/>
    </row>
    <row r="139" spans="1:12" s="21" customFormat="1" ht="21" customHeight="1">
      <c r="A139" s="8">
        <v>7750</v>
      </c>
      <c r="B139" s="8" t="s">
        <v>64</v>
      </c>
      <c r="C139" s="3">
        <f>SUM(C140:C144)</f>
        <v>139100000</v>
      </c>
      <c r="D139" s="3">
        <f>SUM(D140:D144)</f>
        <v>99631000</v>
      </c>
      <c r="E139" s="56">
        <f>SUM(E140:E144)</f>
        <v>0.9583333333333334</v>
      </c>
      <c r="F139" s="39">
        <f>G139/D139</f>
        <v>1.0200038140739327</v>
      </c>
      <c r="G139" s="45">
        <v>101624000</v>
      </c>
      <c r="H139" s="45"/>
      <c r="I139" s="45"/>
      <c r="J139" s="45"/>
      <c r="K139" s="45"/>
      <c r="L139" s="45"/>
    </row>
    <row r="140" spans="1:12" s="21" customFormat="1" ht="21" customHeight="1">
      <c r="A140" s="1">
        <v>7753</v>
      </c>
      <c r="B140" s="1" t="s">
        <v>132</v>
      </c>
      <c r="C140" s="13">
        <v>18000000</v>
      </c>
      <c r="D140" s="13">
        <v>7631000</v>
      </c>
      <c r="E140" s="39"/>
      <c r="F140" s="39"/>
      <c r="G140" s="45"/>
      <c r="H140" s="45"/>
      <c r="I140" s="45"/>
      <c r="J140" s="45"/>
      <c r="K140" s="45"/>
      <c r="L140" s="45"/>
    </row>
    <row r="141" spans="1:12" s="21" customFormat="1" ht="22.5" customHeight="1">
      <c r="A141" s="1">
        <v>7799</v>
      </c>
      <c r="B141" s="1" t="s">
        <v>113</v>
      </c>
      <c r="C141" s="13">
        <v>96000000</v>
      </c>
      <c r="D141" s="13">
        <v>92000000</v>
      </c>
      <c r="E141" s="40">
        <f>D141/C141</f>
        <v>0.9583333333333334</v>
      </c>
      <c r="F141" s="53"/>
      <c r="G141" s="45"/>
      <c r="H141" s="45"/>
      <c r="I141" s="45"/>
      <c r="J141" s="45"/>
      <c r="K141" s="45"/>
      <c r="L141" s="45"/>
    </row>
    <row r="142" spans="1:12" s="21" customFormat="1" ht="22.5" customHeight="1">
      <c r="A142" s="1">
        <v>7799</v>
      </c>
      <c r="B142" s="1" t="s">
        <v>79</v>
      </c>
      <c r="C142" s="13">
        <v>13500000</v>
      </c>
      <c r="D142" s="13"/>
      <c r="E142" s="40"/>
      <c r="F142" s="53"/>
      <c r="G142" s="45"/>
      <c r="H142" s="45"/>
      <c r="I142" s="45"/>
      <c r="J142" s="45"/>
      <c r="K142" s="45"/>
      <c r="L142" s="45"/>
    </row>
    <row r="143" spans="1:12" s="21" customFormat="1" ht="22.5" customHeight="1">
      <c r="A143" s="1">
        <v>7799</v>
      </c>
      <c r="B143" s="1" t="s">
        <v>80</v>
      </c>
      <c r="C143" s="13">
        <v>9600000</v>
      </c>
      <c r="D143" s="13"/>
      <c r="E143" s="40"/>
      <c r="F143" s="53"/>
      <c r="G143" s="45"/>
      <c r="H143" s="45"/>
      <c r="I143" s="45"/>
      <c r="J143" s="45"/>
      <c r="K143" s="45"/>
      <c r="L143" s="45"/>
    </row>
    <row r="144" spans="1:12" s="21" customFormat="1" ht="22.5" customHeight="1">
      <c r="A144" s="1">
        <v>7799</v>
      </c>
      <c r="B144" s="1" t="s">
        <v>116</v>
      </c>
      <c r="C144" s="13">
        <v>2000000</v>
      </c>
      <c r="D144" s="13"/>
      <c r="E144" s="40"/>
      <c r="F144" s="53"/>
      <c r="G144" s="45"/>
      <c r="H144" s="45"/>
      <c r="I144" s="45"/>
      <c r="J144" s="45"/>
      <c r="K144" s="45"/>
      <c r="L144" s="45"/>
    </row>
    <row r="145" spans="1:12" s="21" customFormat="1" ht="22.5" customHeight="1">
      <c r="A145" s="29">
        <v>6950</v>
      </c>
      <c r="B145" s="29" t="s">
        <v>114</v>
      </c>
      <c r="C145" s="3">
        <f>SUM(C146:C147)</f>
        <v>742500000</v>
      </c>
      <c r="D145" s="3"/>
      <c r="E145" s="39"/>
      <c r="F145" s="37"/>
      <c r="G145" s="45"/>
      <c r="H145" s="45"/>
      <c r="I145" s="45"/>
      <c r="J145" s="45"/>
      <c r="K145" s="45"/>
      <c r="L145" s="45"/>
    </row>
    <row r="146" spans="1:12" s="21" customFormat="1" ht="22.5" customHeight="1">
      <c r="A146" s="1">
        <v>6954</v>
      </c>
      <c r="B146" s="1" t="s">
        <v>115</v>
      </c>
      <c r="C146" s="13">
        <v>392500000</v>
      </c>
      <c r="D146" s="13"/>
      <c r="E146" s="40"/>
      <c r="F146" s="37"/>
      <c r="G146" s="45"/>
      <c r="H146" s="45"/>
      <c r="I146" s="45"/>
      <c r="J146" s="45"/>
      <c r="K146" s="45"/>
      <c r="L146" s="45"/>
    </row>
    <row r="147" spans="1:12" s="21" customFormat="1" ht="22.5" customHeight="1">
      <c r="A147" s="1">
        <v>6956</v>
      </c>
      <c r="B147" s="1" t="s">
        <v>129</v>
      </c>
      <c r="C147" s="13">
        <v>350000000</v>
      </c>
      <c r="D147" s="13"/>
      <c r="E147" s="40"/>
      <c r="F147" s="37"/>
      <c r="G147" s="45"/>
      <c r="H147" s="45"/>
      <c r="I147" s="45"/>
      <c r="J147" s="45"/>
      <c r="K147" s="45"/>
      <c r="L147" s="45"/>
    </row>
    <row r="148" ht="15.75">
      <c r="A148" s="18"/>
    </row>
    <row r="149" spans="1:6" ht="15.75">
      <c r="A149" s="132"/>
      <c r="D149" s="133" t="s">
        <v>133</v>
      </c>
      <c r="E149" s="133"/>
      <c r="F149" s="133"/>
    </row>
    <row r="150" spans="1:6" ht="15.75">
      <c r="A150" s="132"/>
      <c r="D150" s="134" t="s">
        <v>29</v>
      </c>
      <c r="E150" s="134"/>
      <c r="F150" s="134"/>
    </row>
    <row r="151" spans="1:6" ht="15.75">
      <c r="A151" s="24"/>
      <c r="D151" s="135" t="s">
        <v>103</v>
      </c>
      <c r="E151" s="135"/>
      <c r="F151" s="135"/>
    </row>
    <row r="155" spans="4:6" ht="15.75">
      <c r="D155" s="130" t="s">
        <v>134</v>
      </c>
      <c r="E155" s="130"/>
      <c r="F155" s="130"/>
    </row>
  </sheetData>
  <sheetProtection/>
  <mergeCells count="23">
    <mergeCell ref="A3:B3"/>
    <mergeCell ref="C2:F2"/>
    <mergeCell ref="C3:F3"/>
    <mergeCell ref="C4:F4"/>
    <mergeCell ref="A1:F1"/>
    <mergeCell ref="A5:F5"/>
    <mergeCell ref="A2:B2"/>
    <mergeCell ref="A6:F6"/>
    <mergeCell ref="A10:F10"/>
    <mergeCell ref="E11:E12"/>
    <mergeCell ref="F11:F12"/>
    <mergeCell ref="A7:F7"/>
    <mergeCell ref="A9:F9"/>
    <mergeCell ref="A8:F8"/>
    <mergeCell ref="D155:F155"/>
    <mergeCell ref="A11:A12"/>
    <mergeCell ref="B11:B12"/>
    <mergeCell ref="C11:C12"/>
    <mergeCell ref="D11:D12"/>
    <mergeCell ref="A149:A150"/>
    <mergeCell ref="D149:F149"/>
    <mergeCell ref="D150:F150"/>
    <mergeCell ref="D151:F151"/>
  </mergeCells>
  <printOptions/>
  <pageMargins left="0.58" right="0.2" top="0.37" bottom="0.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L155"/>
  <sheetViews>
    <sheetView zoomScalePageLayoutView="0" workbookViewId="0" topLeftCell="A140">
      <selection activeCell="G142" sqref="G142"/>
    </sheetView>
  </sheetViews>
  <sheetFormatPr defaultColWidth="9.00390625" defaultRowHeight="15.75"/>
  <cols>
    <col min="1" max="1" width="5.125" style="4" customWidth="1"/>
    <col min="2" max="2" width="31.00390625" style="4" customWidth="1"/>
    <col min="3" max="3" width="15.125" style="19" customWidth="1"/>
    <col min="4" max="4" width="14.375" style="19" customWidth="1"/>
    <col min="5" max="5" width="10.375" style="43" customWidth="1"/>
    <col min="6" max="6" width="9.375" style="54" customWidth="1"/>
    <col min="7" max="7" width="21.375" style="44" customWidth="1"/>
    <col min="8" max="8" width="15.50390625" style="44" bestFit="1" customWidth="1"/>
    <col min="9" max="9" width="11.125" style="44" bestFit="1" customWidth="1"/>
    <col min="10" max="12" width="9.00390625" style="44" customWidth="1"/>
    <col min="13" max="16384" width="9.00390625" style="20" customWidth="1"/>
  </cols>
  <sheetData>
    <row r="1" spans="1:6" ht="22.5" customHeight="1">
      <c r="A1" s="147" t="s">
        <v>96</v>
      </c>
      <c r="B1" s="147"/>
      <c r="C1" s="147"/>
      <c r="D1" s="147"/>
      <c r="E1" s="147"/>
      <c r="F1" s="147"/>
    </row>
    <row r="2" spans="1:6" ht="21.75" customHeight="1">
      <c r="A2" s="134" t="s">
        <v>104</v>
      </c>
      <c r="B2" s="134"/>
      <c r="C2" s="134" t="s">
        <v>97</v>
      </c>
      <c r="D2" s="134"/>
      <c r="E2" s="134"/>
      <c r="F2" s="134"/>
    </row>
    <row r="3" spans="1:6" ht="21.75" customHeight="1">
      <c r="A3" s="134" t="s">
        <v>85</v>
      </c>
      <c r="B3" s="134"/>
      <c r="C3" s="145" t="s">
        <v>102</v>
      </c>
      <c r="D3" s="134"/>
      <c r="E3" s="134"/>
      <c r="F3" s="134"/>
    </row>
    <row r="4" spans="1:6" ht="21.75" customHeight="1">
      <c r="A4" s="25"/>
      <c r="B4" s="25"/>
      <c r="C4" s="146" t="s">
        <v>144</v>
      </c>
      <c r="D4" s="146"/>
      <c r="E4" s="146"/>
      <c r="F4" s="146"/>
    </row>
    <row r="5" spans="1:6" ht="27.75" customHeight="1">
      <c r="A5" s="148" t="s">
        <v>140</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34.5" customHeight="1">
      <c r="A9" s="141" t="s">
        <v>145</v>
      </c>
      <c r="B9" s="141"/>
      <c r="C9" s="141"/>
      <c r="D9" s="141"/>
      <c r="E9" s="141"/>
      <c r="F9" s="141"/>
    </row>
    <row r="10" spans="1:6" ht="15.75">
      <c r="A10" s="137" t="s">
        <v>83</v>
      </c>
      <c r="B10" s="137"/>
      <c r="C10" s="137"/>
      <c r="D10" s="137"/>
      <c r="E10" s="137"/>
      <c r="F10" s="137"/>
    </row>
    <row r="11" spans="1:6" ht="15.75" customHeight="1">
      <c r="A11" s="131" t="s">
        <v>2</v>
      </c>
      <c r="B11" s="131" t="s">
        <v>3</v>
      </c>
      <c r="C11" s="131" t="s">
        <v>26</v>
      </c>
      <c r="D11" s="131" t="s">
        <v>157</v>
      </c>
      <c r="E11" s="138" t="s">
        <v>98</v>
      </c>
      <c r="F11" s="139" t="s">
        <v>99</v>
      </c>
    </row>
    <row r="12" spans="1:6" ht="75" customHeight="1">
      <c r="A12" s="131"/>
      <c r="B12" s="131"/>
      <c r="C12" s="131"/>
      <c r="D12" s="131"/>
      <c r="E12" s="138"/>
      <c r="F12" s="140"/>
    </row>
    <row r="13" spans="1:6" ht="22.5" customHeight="1" hidden="1">
      <c r="A13" s="5">
        <v>1</v>
      </c>
      <c r="B13" s="6" t="s">
        <v>9</v>
      </c>
      <c r="C13" s="5"/>
      <c r="D13" s="5"/>
      <c r="E13" s="37"/>
      <c r="F13" s="37"/>
    </row>
    <row r="14" spans="1:6" ht="22.5" customHeight="1" hidden="1">
      <c r="A14" s="5">
        <v>1.1</v>
      </c>
      <c r="B14" s="6" t="s">
        <v>10</v>
      </c>
      <c r="C14" s="5"/>
      <c r="D14" s="5"/>
      <c r="E14" s="37"/>
      <c r="F14" s="37"/>
    </row>
    <row r="15" spans="1:6" ht="22.5" customHeight="1" hidden="1">
      <c r="A15" s="5"/>
      <c r="B15" s="6" t="s">
        <v>11</v>
      </c>
      <c r="C15" s="5"/>
      <c r="D15" s="5"/>
      <c r="E15" s="37"/>
      <c r="F15" s="37"/>
    </row>
    <row r="16" spans="1:6" ht="22.5" customHeight="1" hidden="1">
      <c r="A16" s="5"/>
      <c r="B16" s="6" t="s">
        <v>12</v>
      </c>
      <c r="C16" s="5"/>
      <c r="D16" s="5"/>
      <c r="E16" s="37"/>
      <c r="F16" s="37"/>
    </row>
    <row r="17" spans="1:6" ht="22.5" customHeight="1" hidden="1">
      <c r="A17" s="5"/>
      <c r="B17" s="6" t="s">
        <v>27</v>
      </c>
      <c r="C17" s="5"/>
      <c r="D17" s="5"/>
      <c r="E17" s="37"/>
      <c r="F17" s="37"/>
    </row>
    <row r="18" spans="1:6" ht="22.5" customHeight="1" hidden="1">
      <c r="A18" s="5">
        <v>1.2</v>
      </c>
      <c r="B18" s="6" t="s">
        <v>13</v>
      </c>
      <c r="C18" s="5"/>
      <c r="D18" s="5"/>
      <c r="E18" s="37"/>
      <c r="F18" s="37"/>
    </row>
    <row r="19" spans="1:6" ht="22.5" customHeight="1" hidden="1">
      <c r="A19" s="5"/>
      <c r="B19" s="6" t="s">
        <v>14</v>
      </c>
      <c r="C19" s="5"/>
      <c r="D19" s="5"/>
      <c r="E19" s="37"/>
      <c r="F19" s="37"/>
    </row>
    <row r="20" spans="1:6" ht="22.5" customHeight="1" hidden="1">
      <c r="A20" s="5"/>
      <c r="B20" s="6" t="s">
        <v>15</v>
      </c>
      <c r="C20" s="5"/>
      <c r="D20" s="5"/>
      <c r="E20" s="37"/>
      <c r="F20" s="37"/>
    </row>
    <row r="21" spans="1:6" ht="22.5" customHeight="1" hidden="1">
      <c r="A21" s="5"/>
      <c r="B21" s="6" t="s">
        <v>27</v>
      </c>
      <c r="C21" s="5"/>
      <c r="D21" s="5"/>
      <c r="E21" s="37"/>
      <c r="F21" s="37"/>
    </row>
    <row r="22" spans="1:6" ht="22.5" customHeight="1" hidden="1">
      <c r="A22" s="5">
        <v>2</v>
      </c>
      <c r="B22" s="6" t="s">
        <v>16</v>
      </c>
      <c r="C22" s="5"/>
      <c r="D22" s="5"/>
      <c r="E22" s="37"/>
      <c r="F22" s="37"/>
    </row>
    <row r="23" spans="1:6" ht="22.5" customHeight="1" hidden="1">
      <c r="A23" s="5">
        <v>2.1</v>
      </c>
      <c r="B23" s="6" t="s">
        <v>28</v>
      </c>
      <c r="C23" s="5"/>
      <c r="D23" s="5"/>
      <c r="E23" s="37"/>
      <c r="F23" s="37"/>
    </row>
    <row r="24" spans="1:6" ht="22.5" customHeight="1" hidden="1">
      <c r="A24" s="5" t="s">
        <v>17</v>
      </c>
      <c r="B24" s="6" t="s">
        <v>18</v>
      </c>
      <c r="C24" s="5"/>
      <c r="D24" s="5"/>
      <c r="E24" s="37"/>
      <c r="F24" s="37"/>
    </row>
    <row r="25" spans="1:6" ht="22.5" customHeight="1" hidden="1">
      <c r="A25" s="5" t="s">
        <v>19</v>
      </c>
      <c r="B25" s="6" t="s">
        <v>6</v>
      </c>
      <c r="C25" s="5"/>
      <c r="D25" s="5"/>
      <c r="E25" s="37"/>
      <c r="F25" s="37"/>
    </row>
    <row r="26" spans="1:6" ht="22.5" customHeight="1" hidden="1">
      <c r="A26" s="5">
        <v>2.2</v>
      </c>
      <c r="B26" s="6" t="s">
        <v>4</v>
      </c>
      <c r="C26" s="5"/>
      <c r="D26" s="5"/>
      <c r="E26" s="37"/>
      <c r="F26" s="37"/>
    </row>
    <row r="27" spans="1:6" ht="22.5" customHeight="1" hidden="1">
      <c r="A27" s="5" t="s">
        <v>17</v>
      </c>
      <c r="B27" s="6" t="s">
        <v>20</v>
      </c>
      <c r="C27" s="5"/>
      <c r="D27" s="5"/>
      <c r="E27" s="37"/>
      <c r="F27" s="37"/>
    </row>
    <row r="28" spans="1:6" ht="22.5" customHeight="1" hidden="1">
      <c r="A28" s="5" t="s">
        <v>19</v>
      </c>
      <c r="B28" s="6" t="s">
        <v>5</v>
      </c>
      <c r="C28" s="5"/>
      <c r="D28" s="5"/>
      <c r="E28" s="37"/>
      <c r="F28" s="37"/>
    </row>
    <row r="29" spans="1:6" ht="22.5" customHeight="1" hidden="1">
      <c r="A29" s="5">
        <v>3</v>
      </c>
      <c r="B29" s="6" t="s">
        <v>21</v>
      </c>
      <c r="C29" s="5"/>
      <c r="D29" s="5"/>
      <c r="E29" s="37"/>
      <c r="F29" s="37"/>
    </row>
    <row r="30" spans="1:6" ht="22.5" customHeight="1" hidden="1">
      <c r="A30" s="5">
        <v>3.1</v>
      </c>
      <c r="B30" s="6" t="s">
        <v>10</v>
      </c>
      <c r="C30" s="5"/>
      <c r="D30" s="5"/>
      <c r="E30" s="37"/>
      <c r="F30" s="37"/>
    </row>
    <row r="31" spans="1:6" ht="22.5" customHeight="1" hidden="1">
      <c r="A31" s="5"/>
      <c r="B31" s="6" t="s">
        <v>11</v>
      </c>
      <c r="C31" s="5"/>
      <c r="D31" s="5"/>
      <c r="E31" s="37"/>
      <c r="F31" s="37"/>
    </row>
    <row r="32" spans="1:6" ht="22.5" customHeight="1" hidden="1">
      <c r="A32" s="5"/>
      <c r="B32" s="6" t="s">
        <v>12</v>
      </c>
      <c r="C32" s="5"/>
      <c r="D32" s="5"/>
      <c r="E32" s="37"/>
      <c r="F32" s="37"/>
    </row>
    <row r="33" spans="1:6" ht="22.5" customHeight="1" hidden="1">
      <c r="A33" s="5"/>
      <c r="B33" s="6" t="s">
        <v>27</v>
      </c>
      <c r="C33" s="5"/>
      <c r="D33" s="5"/>
      <c r="E33" s="37"/>
      <c r="F33" s="37"/>
    </row>
    <row r="34" spans="1:6" ht="22.5" customHeight="1" hidden="1">
      <c r="A34" s="5">
        <v>3.2</v>
      </c>
      <c r="B34" s="6" t="s">
        <v>13</v>
      </c>
      <c r="C34" s="5"/>
      <c r="D34" s="5"/>
      <c r="E34" s="37"/>
      <c r="F34" s="37"/>
    </row>
    <row r="35" spans="1:6" ht="22.5" customHeight="1" hidden="1">
      <c r="A35" s="5"/>
      <c r="B35" s="6" t="s">
        <v>14</v>
      </c>
      <c r="C35" s="5"/>
      <c r="D35" s="5"/>
      <c r="E35" s="37"/>
      <c r="F35" s="37"/>
    </row>
    <row r="36" spans="1:6" ht="22.5" customHeight="1" hidden="1">
      <c r="A36" s="5"/>
      <c r="B36" s="6" t="s">
        <v>15</v>
      </c>
      <c r="C36" s="5"/>
      <c r="D36" s="5"/>
      <c r="E36" s="37"/>
      <c r="F36" s="37"/>
    </row>
    <row r="37" spans="1:6" ht="22.5" customHeight="1" hidden="1">
      <c r="A37" s="5"/>
      <c r="B37" s="6" t="s">
        <v>27</v>
      </c>
      <c r="C37" s="5"/>
      <c r="D37" s="5"/>
      <c r="E37" s="37"/>
      <c r="F37" s="37"/>
    </row>
    <row r="38" spans="1:12" s="23" customFormat="1" ht="22.5" customHeight="1">
      <c r="A38" s="30" t="s">
        <v>1</v>
      </c>
      <c r="B38" s="31" t="s">
        <v>22</v>
      </c>
      <c r="C38" s="7">
        <f>C39</f>
        <v>8707145000</v>
      </c>
      <c r="D38" s="90">
        <f>D39</f>
        <v>1709816571</v>
      </c>
      <c r="E38" s="40">
        <f aca="true" t="shared" si="0" ref="E38:E45">D38/C38</f>
        <v>0.19636936917899037</v>
      </c>
      <c r="F38" s="39">
        <f>G38/D38</f>
        <v>5.092443919237229</v>
      </c>
      <c r="G38" s="46">
        <v>8707145000</v>
      </c>
      <c r="H38" s="46">
        <f>G38-C38</f>
        <v>0</v>
      </c>
      <c r="I38" s="46"/>
      <c r="J38" s="46"/>
      <c r="K38" s="46"/>
      <c r="L38" s="46"/>
    </row>
    <row r="39" spans="1:12" s="23" customFormat="1" ht="36" customHeight="1">
      <c r="A39" s="30">
        <v>1</v>
      </c>
      <c r="B39" s="31" t="s">
        <v>7</v>
      </c>
      <c r="C39" s="7">
        <f>C40+C113+C128</f>
        <v>8707145000</v>
      </c>
      <c r="D39" s="90">
        <f>D40+D113+D128</f>
        <v>1709816571</v>
      </c>
      <c r="E39" s="40">
        <f t="shared" si="0"/>
        <v>0.19636936917899037</v>
      </c>
      <c r="F39" s="39">
        <f>G39/D39</f>
        <v>0</v>
      </c>
      <c r="G39" s="7"/>
      <c r="H39" s="46"/>
      <c r="I39" s="46"/>
      <c r="J39" s="46"/>
      <c r="K39" s="46"/>
      <c r="L39" s="46"/>
    </row>
    <row r="40" spans="1:12" s="23" customFormat="1" ht="22.5" customHeight="1">
      <c r="A40" s="81">
        <v>1.1</v>
      </c>
      <c r="B40" s="82" t="s">
        <v>20</v>
      </c>
      <c r="C40" s="89">
        <f>C41+C43+C45+C50+C52+C55+C60+C62+C66+C71+C76+C80+C86+C90+C97+C100+C108</f>
        <v>6050914141</v>
      </c>
      <c r="D40" s="91">
        <f>D41+D43+D45+D50+D52+D55+D60+D62+D66+D71+D76+D80+D86+D90+D97+D100+D108</f>
        <v>1362302725</v>
      </c>
      <c r="E40" s="83">
        <f t="shared" si="0"/>
        <v>0.2251399860013317</v>
      </c>
      <c r="F40" s="88">
        <f>G40/D40</f>
        <v>4.441681008162117</v>
      </c>
      <c r="G40" s="7">
        <v>6050914141</v>
      </c>
      <c r="H40" s="46">
        <f>G40-C40</f>
        <v>0</v>
      </c>
      <c r="I40" s="46"/>
      <c r="J40" s="46"/>
      <c r="K40" s="46"/>
      <c r="L40" s="46"/>
    </row>
    <row r="41" spans="1:12" s="21" customFormat="1" ht="22.5" customHeight="1">
      <c r="A41" s="8">
        <v>6000</v>
      </c>
      <c r="B41" s="8" t="s">
        <v>34</v>
      </c>
      <c r="C41" s="22">
        <f>SUM(C42:C42)</f>
        <v>2482194000</v>
      </c>
      <c r="D41" s="22">
        <f>SUM(D42:D42)</f>
        <v>599567100</v>
      </c>
      <c r="E41" s="40">
        <f t="shared" si="0"/>
        <v>0.24154723603392805</v>
      </c>
      <c r="F41" s="39">
        <f>G41/D41</f>
        <v>1.1657327428406261</v>
      </c>
      <c r="G41" s="45">
        <v>698935000</v>
      </c>
      <c r="H41" s="45"/>
      <c r="I41" s="45"/>
      <c r="J41" s="45"/>
      <c r="K41" s="45"/>
      <c r="L41" s="45"/>
    </row>
    <row r="42" spans="1:12" s="21" customFormat="1" ht="22.5" customHeight="1">
      <c r="A42" s="1">
        <v>6001</v>
      </c>
      <c r="B42" s="1" t="s">
        <v>30</v>
      </c>
      <c r="C42" s="50">
        <v>2482194000</v>
      </c>
      <c r="D42" s="49">
        <v>599567100</v>
      </c>
      <c r="E42" s="40">
        <f t="shared" si="0"/>
        <v>0.24154723603392805</v>
      </c>
      <c r="F42" s="40"/>
      <c r="G42" s="45"/>
      <c r="H42" s="45"/>
      <c r="I42" s="45"/>
      <c r="J42" s="45"/>
      <c r="K42" s="45"/>
      <c r="L42" s="45"/>
    </row>
    <row r="43" spans="1:12" s="23" customFormat="1" ht="33.75" customHeight="1">
      <c r="A43" s="8">
        <v>6050</v>
      </c>
      <c r="B43" s="84" t="s">
        <v>119</v>
      </c>
      <c r="C43" s="22">
        <f>C44</f>
        <v>365052267</v>
      </c>
      <c r="D43" s="22">
        <f>D44</f>
        <v>81880500</v>
      </c>
      <c r="E43" s="40">
        <f t="shared" si="0"/>
        <v>0.22429801812462105</v>
      </c>
      <c r="F43" s="39">
        <f>G43/D43</f>
        <v>0</v>
      </c>
      <c r="G43" s="46"/>
      <c r="H43" s="46"/>
      <c r="I43" s="46"/>
      <c r="J43" s="46"/>
      <c r="K43" s="46"/>
      <c r="L43" s="46"/>
    </row>
    <row r="44" spans="1:12" s="21" customFormat="1" ht="35.25" customHeight="1">
      <c r="A44" s="1">
        <v>6051</v>
      </c>
      <c r="B44" s="15" t="s">
        <v>119</v>
      </c>
      <c r="C44" s="50">
        <v>365052267</v>
      </c>
      <c r="D44" s="49">
        <v>81880500</v>
      </c>
      <c r="E44" s="40">
        <f t="shared" si="0"/>
        <v>0.22429801812462105</v>
      </c>
      <c r="F44" s="40"/>
      <c r="G44" s="45"/>
      <c r="H44" s="45"/>
      <c r="I44" s="45"/>
      <c r="J44" s="45"/>
      <c r="K44" s="45"/>
      <c r="L44" s="45"/>
    </row>
    <row r="45" spans="1:12" s="21" customFormat="1" ht="22.5" customHeight="1">
      <c r="A45" s="8">
        <v>6100</v>
      </c>
      <c r="B45" s="8" t="s">
        <v>35</v>
      </c>
      <c r="C45" s="22">
        <f>SUM(C46:C49)</f>
        <v>1349928853</v>
      </c>
      <c r="D45" s="22">
        <f>SUM(D46:D49)</f>
        <v>328643139</v>
      </c>
      <c r="E45" s="40">
        <f t="shared" si="0"/>
        <v>0.24345219251343758</v>
      </c>
      <c r="F45" s="39">
        <f>G45/D45</f>
        <v>1.0882436739383747</v>
      </c>
      <c r="G45" s="45">
        <v>357643817</v>
      </c>
      <c r="H45" s="45"/>
      <c r="I45" s="45"/>
      <c r="J45" s="45"/>
      <c r="K45" s="45"/>
      <c r="L45" s="45"/>
    </row>
    <row r="46" spans="1:12" s="21" customFormat="1" ht="21.75" customHeight="1">
      <c r="A46" s="1">
        <v>6101</v>
      </c>
      <c r="B46" s="1" t="s">
        <v>31</v>
      </c>
      <c r="C46" s="50">
        <v>37026000</v>
      </c>
      <c r="D46" s="49">
        <v>8167500</v>
      </c>
      <c r="E46" s="40"/>
      <c r="F46" s="40"/>
      <c r="G46" s="45"/>
      <c r="H46" s="45"/>
      <c r="I46" s="45"/>
      <c r="J46" s="45"/>
      <c r="K46" s="45"/>
      <c r="L46" s="45"/>
    </row>
    <row r="47" spans="1:12" s="21" customFormat="1" ht="21.75" customHeight="1">
      <c r="A47" s="1">
        <v>6112</v>
      </c>
      <c r="B47" s="1" t="s">
        <v>32</v>
      </c>
      <c r="C47" s="50">
        <v>821761573</v>
      </c>
      <c r="D47" s="49">
        <v>200835921</v>
      </c>
      <c r="E47" s="40"/>
      <c r="F47" s="40"/>
      <c r="G47" s="45"/>
      <c r="H47" s="45"/>
      <c r="I47" s="45"/>
      <c r="J47" s="45"/>
      <c r="K47" s="45"/>
      <c r="L47" s="45"/>
    </row>
    <row r="48" spans="1:12" s="21" customFormat="1" ht="21.75" customHeight="1">
      <c r="A48" s="1">
        <v>6113</v>
      </c>
      <c r="B48" s="1" t="s">
        <v>33</v>
      </c>
      <c r="C48" s="50">
        <v>15045000</v>
      </c>
      <c r="D48" s="49">
        <v>1815000</v>
      </c>
      <c r="E48" s="40"/>
      <c r="F48" s="40"/>
      <c r="G48" s="45"/>
      <c r="H48" s="45"/>
      <c r="I48" s="45"/>
      <c r="J48" s="45"/>
      <c r="K48" s="45"/>
      <c r="L48" s="45"/>
    </row>
    <row r="49" spans="1:12" s="21" customFormat="1" ht="21.75" customHeight="1">
      <c r="A49" s="1">
        <v>6115</v>
      </c>
      <c r="B49" s="1" t="s">
        <v>88</v>
      </c>
      <c r="C49" s="50">
        <v>476096280</v>
      </c>
      <c r="D49" s="49">
        <v>117824718</v>
      </c>
      <c r="E49" s="40"/>
      <c r="F49" s="40"/>
      <c r="G49" s="45"/>
      <c r="H49" s="45"/>
      <c r="I49" s="45"/>
      <c r="J49" s="45"/>
      <c r="K49" s="45"/>
      <c r="L49" s="45"/>
    </row>
    <row r="50" spans="1:12" s="21" customFormat="1" ht="21.75" customHeight="1">
      <c r="A50" s="8">
        <v>6200</v>
      </c>
      <c r="B50" s="8" t="s">
        <v>130</v>
      </c>
      <c r="C50" s="22">
        <v>68432000</v>
      </c>
      <c r="D50" s="49"/>
      <c r="E50" s="40"/>
      <c r="F50" s="39"/>
      <c r="G50" s="45"/>
      <c r="H50" s="45"/>
      <c r="I50" s="45"/>
      <c r="J50" s="45"/>
      <c r="K50" s="45"/>
      <c r="L50" s="45"/>
    </row>
    <row r="51" spans="1:12" s="33" customFormat="1" ht="21.75" customHeight="1">
      <c r="A51" s="1">
        <v>6201</v>
      </c>
      <c r="B51" s="1" t="s">
        <v>131</v>
      </c>
      <c r="C51" s="50">
        <v>68432000</v>
      </c>
      <c r="D51" s="80"/>
      <c r="E51" s="40">
        <f>D51/C51</f>
        <v>0</v>
      </c>
      <c r="F51" s="39"/>
      <c r="G51" s="47"/>
      <c r="H51" s="47"/>
      <c r="I51" s="47"/>
      <c r="J51" s="47"/>
      <c r="K51" s="47"/>
      <c r="L51" s="47"/>
    </row>
    <row r="52" spans="1:12" s="21" customFormat="1" ht="21.75" customHeight="1">
      <c r="A52" s="8">
        <v>6250</v>
      </c>
      <c r="B52" s="8" t="s">
        <v>36</v>
      </c>
      <c r="C52" s="22">
        <f>C53+C54</f>
        <v>7350000</v>
      </c>
      <c r="D52" s="22">
        <f>SUM(D53:D54)</f>
        <v>750000</v>
      </c>
      <c r="E52" s="40">
        <f>D52/C52</f>
        <v>0.10204081632653061</v>
      </c>
      <c r="F52" s="39">
        <f>G52/D52</f>
        <v>0</v>
      </c>
      <c r="G52" s="45"/>
      <c r="H52" s="45"/>
      <c r="I52" s="45"/>
      <c r="J52" s="45"/>
      <c r="K52" s="45"/>
      <c r="L52" s="45"/>
    </row>
    <row r="53" spans="1:12" s="21" customFormat="1" ht="21.75" customHeight="1">
      <c r="A53" s="1">
        <v>6253</v>
      </c>
      <c r="B53" s="1" t="s">
        <v>37</v>
      </c>
      <c r="C53" s="50">
        <v>3318000</v>
      </c>
      <c r="D53" s="50"/>
      <c r="E53" s="40">
        <f>D53/C53</f>
        <v>0</v>
      </c>
      <c r="F53" s="37"/>
      <c r="G53" s="45"/>
      <c r="H53" s="45"/>
      <c r="I53" s="45"/>
      <c r="J53" s="45"/>
      <c r="K53" s="45"/>
      <c r="L53" s="45"/>
    </row>
    <row r="54" spans="1:12" s="21" customFormat="1" ht="21.75" customHeight="1">
      <c r="A54" s="1">
        <v>6299</v>
      </c>
      <c r="B54" s="1" t="s">
        <v>38</v>
      </c>
      <c r="C54" s="50">
        <v>4032000</v>
      </c>
      <c r="D54" s="50">
        <v>750000</v>
      </c>
      <c r="E54" s="40">
        <f>D54/C54</f>
        <v>0.18601190476190477</v>
      </c>
      <c r="F54" s="37"/>
      <c r="G54" s="45"/>
      <c r="H54" s="45"/>
      <c r="I54" s="45"/>
      <c r="J54" s="45"/>
      <c r="K54" s="45"/>
      <c r="L54" s="45"/>
    </row>
    <row r="55" spans="1:12" s="21" customFormat="1" ht="21.75" customHeight="1">
      <c r="A55" s="8">
        <v>6300</v>
      </c>
      <c r="B55" s="8" t="s">
        <v>39</v>
      </c>
      <c r="C55" s="22">
        <f>SUM(C56:C59)</f>
        <v>703899021</v>
      </c>
      <c r="D55" s="22">
        <f>SUM(D56:D59)</f>
        <v>170930672</v>
      </c>
      <c r="E55" s="39"/>
      <c r="F55" s="39">
        <f>G55/D55</f>
        <v>0.8959280110944629</v>
      </c>
      <c r="G55" s="45">
        <v>153141577</v>
      </c>
      <c r="H55" s="45"/>
      <c r="I55" s="45"/>
      <c r="J55" s="45"/>
      <c r="K55" s="45"/>
      <c r="L55" s="45"/>
    </row>
    <row r="56" spans="1:12" s="21" customFormat="1" ht="21.75" customHeight="1">
      <c r="A56" s="1">
        <v>6301</v>
      </c>
      <c r="B56" s="1" t="s">
        <v>40</v>
      </c>
      <c r="C56" s="50">
        <v>524180044</v>
      </c>
      <c r="D56" s="50">
        <v>127472881</v>
      </c>
      <c r="E56" s="40">
        <f>D56/C56</f>
        <v>0.2431852995151414</v>
      </c>
      <c r="F56" s="40"/>
      <c r="G56" s="45"/>
      <c r="H56" s="45"/>
      <c r="I56" s="45"/>
      <c r="J56" s="45"/>
      <c r="K56" s="45"/>
      <c r="L56" s="45"/>
    </row>
    <row r="57" spans="1:12" s="21" customFormat="1" ht="21.75" customHeight="1">
      <c r="A57" s="1">
        <v>6302</v>
      </c>
      <c r="B57" s="1" t="s">
        <v>41</v>
      </c>
      <c r="C57" s="50">
        <v>89859488</v>
      </c>
      <c r="D57" s="50">
        <v>21766781</v>
      </c>
      <c r="E57" s="40">
        <f>D57/C57</f>
        <v>0.2422313045006444</v>
      </c>
      <c r="F57" s="40"/>
      <c r="G57" s="45"/>
      <c r="H57" s="45"/>
      <c r="I57" s="45"/>
      <c r="J57" s="45"/>
      <c r="K57" s="45"/>
      <c r="L57" s="45"/>
    </row>
    <row r="58" spans="1:12" s="21" customFormat="1" ht="21.75" customHeight="1">
      <c r="A58" s="1">
        <v>6303</v>
      </c>
      <c r="B58" s="1" t="s">
        <v>42</v>
      </c>
      <c r="C58" s="50">
        <v>59906326</v>
      </c>
      <c r="D58" s="50">
        <v>14511187</v>
      </c>
      <c r="E58" s="40">
        <f>D58/C58</f>
        <v>0.24223129624073425</v>
      </c>
      <c r="F58" s="40"/>
      <c r="G58" s="45"/>
      <c r="H58" s="45"/>
      <c r="I58" s="45"/>
      <c r="J58" s="45"/>
      <c r="K58" s="45"/>
      <c r="L58" s="45"/>
    </row>
    <row r="59" spans="1:12" s="21" customFormat="1" ht="21.75" customHeight="1">
      <c r="A59" s="1">
        <v>6304</v>
      </c>
      <c r="B59" s="1" t="s">
        <v>43</v>
      </c>
      <c r="C59" s="50">
        <v>29953163</v>
      </c>
      <c r="D59" s="50">
        <v>7179823</v>
      </c>
      <c r="E59" s="40">
        <f>D59/C59</f>
        <v>0.2397016635605395</v>
      </c>
      <c r="F59" s="40"/>
      <c r="G59" s="45"/>
      <c r="H59" s="45"/>
      <c r="I59" s="45"/>
      <c r="J59" s="45"/>
      <c r="K59" s="45"/>
      <c r="L59" s="45"/>
    </row>
    <row r="60" spans="1:12" s="21" customFormat="1" ht="21.75" customHeight="1">
      <c r="A60" s="34">
        <v>6400</v>
      </c>
      <c r="B60" s="35" t="s">
        <v>75</v>
      </c>
      <c r="C60" s="51">
        <f>C61</f>
        <v>12000000</v>
      </c>
      <c r="D60" s="51">
        <f>D61</f>
        <v>3000000</v>
      </c>
      <c r="E60" s="10">
        <f>E61</f>
        <v>0.25</v>
      </c>
      <c r="F60" s="39"/>
      <c r="G60" s="45"/>
      <c r="H60" s="45"/>
      <c r="I60" s="45"/>
      <c r="J60" s="45"/>
      <c r="K60" s="45"/>
      <c r="L60" s="45"/>
    </row>
    <row r="61" spans="1:12" s="21" customFormat="1" ht="21" customHeight="1">
      <c r="A61" s="36">
        <v>6404</v>
      </c>
      <c r="B61" s="48" t="s">
        <v>117</v>
      </c>
      <c r="C61" s="50">
        <v>12000000</v>
      </c>
      <c r="D61" s="50">
        <v>3000000</v>
      </c>
      <c r="E61" s="40">
        <f>D61/C61</f>
        <v>0.25</v>
      </c>
      <c r="F61" s="40"/>
      <c r="G61" s="45"/>
      <c r="H61" s="45"/>
      <c r="I61" s="45"/>
      <c r="J61" s="45"/>
      <c r="K61" s="45"/>
      <c r="L61" s="45"/>
    </row>
    <row r="62" spans="1:12" s="21" customFormat="1" ht="21" customHeight="1">
      <c r="A62" s="8">
        <v>6500</v>
      </c>
      <c r="B62" s="8" t="s">
        <v>44</v>
      </c>
      <c r="C62" s="3">
        <f>SUM(C63:C65)</f>
        <v>115600000</v>
      </c>
      <c r="D62" s="3">
        <f>SUM(D63:D65)</f>
        <v>18584874</v>
      </c>
      <c r="E62" s="56">
        <f>SUM(E63:E65)</f>
        <v>0.18584874</v>
      </c>
      <c r="F62" s="39">
        <f>G62/D62</f>
        <v>0.45178197064989517</v>
      </c>
      <c r="G62" s="45">
        <v>8396311</v>
      </c>
      <c r="H62" s="45"/>
      <c r="I62" s="45"/>
      <c r="J62" s="45"/>
      <c r="K62" s="45"/>
      <c r="L62" s="45"/>
    </row>
    <row r="63" spans="1:12" s="21" customFormat="1" ht="21" customHeight="1">
      <c r="A63" s="1">
        <v>6501</v>
      </c>
      <c r="B63" s="1" t="s">
        <v>45</v>
      </c>
      <c r="C63" s="13">
        <v>100000000</v>
      </c>
      <c r="D63" s="50">
        <v>18584874</v>
      </c>
      <c r="E63" s="40">
        <f>(D63/C63)</f>
        <v>0.18584874</v>
      </c>
      <c r="F63" s="40"/>
      <c r="G63" s="45"/>
      <c r="H63" s="45"/>
      <c r="I63" s="45"/>
      <c r="J63" s="45"/>
      <c r="K63" s="45"/>
      <c r="L63" s="45"/>
    </row>
    <row r="64" spans="1:12" s="21" customFormat="1" ht="21" customHeight="1">
      <c r="A64" s="1">
        <v>6502</v>
      </c>
      <c r="B64" s="1" t="s">
        <v>46</v>
      </c>
      <c r="C64" s="13">
        <v>4800000</v>
      </c>
      <c r="D64" s="50"/>
      <c r="E64" s="40">
        <f>(D64/C64)</f>
        <v>0</v>
      </c>
      <c r="F64" s="40"/>
      <c r="G64" s="45"/>
      <c r="H64" s="45"/>
      <c r="I64" s="45"/>
      <c r="J64" s="45"/>
      <c r="K64" s="45"/>
      <c r="L64" s="45"/>
    </row>
    <row r="65" spans="1:12" s="21" customFormat="1" ht="21" customHeight="1">
      <c r="A65" s="1">
        <v>6504</v>
      </c>
      <c r="B65" s="1" t="s">
        <v>47</v>
      </c>
      <c r="C65" s="13">
        <v>10800000</v>
      </c>
      <c r="D65" s="50"/>
      <c r="E65" s="40">
        <f>(D65/C65)</f>
        <v>0</v>
      </c>
      <c r="F65" s="40"/>
      <c r="G65" s="45"/>
      <c r="H65" s="45"/>
      <c r="I65" s="45"/>
      <c r="J65" s="45"/>
      <c r="K65" s="45"/>
      <c r="L65" s="45"/>
    </row>
    <row r="66" spans="1:12" s="21" customFormat="1" ht="21" customHeight="1">
      <c r="A66" s="8">
        <v>6550</v>
      </c>
      <c r="B66" s="8" t="s">
        <v>48</v>
      </c>
      <c r="C66" s="3">
        <f>SUM(C67:C70)</f>
        <v>158719341</v>
      </c>
      <c r="D66" s="3">
        <f>SUM(D67:D70)</f>
        <v>41801000</v>
      </c>
      <c r="E66" s="56">
        <f>SUM(E67:E70)</f>
        <v>1.749953553735308</v>
      </c>
      <c r="F66" s="56">
        <f>SUM(F67:F70)</f>
        <v>0</v>
      </c>
      <c r="G66" s="45">
        <v>15551000</v>
      </c>
      <c r="H66" s="45"/>
      <c r="I66" s="45"/>
      <c r="J66" s="45"/>
      <c r="K66" s="45"/>
      <c r="L66" s="45"/>
    </row>
    <row r="67" spans="1:12" s="21" customFormat="1" ht="21" customHeight="1">
      <c r="A67" s="1">
        <v>6551</v>
      </c>
      <c r="B67" s="1" t="s">
        <v>49</v>
      </c>
      <c r="C67" s="13">
        <v>43212200</v>
      </c>
      <c r="D67" s="50">
        <v>10380000</v>
      </c>
      <c r="E67" s="40">
        <f>D67/C67</f>
        <v>0.24020994071118804</v>
      </c>
      <c r="F67" s="40"/>
      <c r="G67" s="45"/>
      <c r="H67" s="45"/>
      <c r="I67" s="45"/>
      <c r="J67" s="45"/>
      <c r="K67" s="45"/>
      <c r="L67" s="45"/>
    </row>
    <row r="68" spans="1:12" s="21" customFormat="1" ht="21" customHeight="1">
      <c r="A68" s="1">
        <v>6552</v>
      </c>
      <c r="B68" s="1" t="s">
        <v>50</v>
      </c>
      <c r="C68" s="13">
        <v>10200000</v>
      </c>
      <c r="D68" s="50">
        <v>6350000</v>
      </c>
      <c r="E68" s="40">
        <f>D68/C68</f>
        <v>0.6225490196078431</v>
      </c>
      <c r="F68" s="40"/>
      <c r="G68" s="45"/>
      <c r="H68" s="45"/>
      <c r="I68" s="45"/>
      <c r="J68" s="45"/>
      <c r="K68" s="45"/>
      <c r="L68" s="45"/>
    </row>
    <row r="69" spans="1:12" s="21" customFormat="1" ht="21" customHeight="1">
      <c r="A69" s="1">
        <v>6559</v>
      </c>
      <c r="B69" s="92" t="s">
        <v>141</v>
      </c>
      <c r="C69" s="13">
        <f>105307141-25000000+5000000</f>
        <v>85307141</v>
      </c>
      <c r="D69" s="50">
        <f>25071000-D70</f>
        <v>9571000</v>
      </c>
      <c r="E69" s="40">
        <f>D69/C69</f>
        <v>0.11219459341627684</v>
      </c>
      <c r="F69" s="53"/>
      <c r="G69" s="45"/>
      <c r="H69" s="45"/>
      <c r="I69" s="45"/>
      <c r="J69" s="45"/>
      <c r="K69" s="45"/>
      <c r="L69" s="45"/>
    </row>
    <row r="70" spans="1:12" s="21" customFormat="1" ht="21" customHeight="1">
      <c r="A70" s="1">
        <v>6559</v>
      </c>
      <c r="B70" s="1" t="s">
        <v>142</v>
      </c>
      <c r="C70" s="13">
        <v>20000000</v>
      </c>
      <c r="D70" s="50">
        <v>15500000</v>
      </c>
      <c r="E70" s="40">
        <f>D70/C70</f>
        <v>0.775</v>
      </c>
      <c r="F70" s="53"/>
      <c r="G70" s="45"/>
      <c r="H70" s="45"/>
      <c r="I70" s="45"/>
      <c r="J70" s="45"/>
      <c r="K70" s="45"/>
      <c r="L70" s="45"/>
    </row>
    <row r="71" spans="1:12" s="21" customFormat="1" ht="21" customHeight="1">
      <c r="A71" s="8">
        <v>6600</v>
      </c>
      <c r="B71" s="8" t="s">
        <v>52</v>
      </c>
      <c r="C71" s="3">
        <f>SUM(C72:C75)</f>
        <v>18600000</v>
      </c>
      <c r="D71" s="3">
        <f>SUM(D72:D75)</f>
        <v>966000</v>
      </c>
      <c r="E71" s="56">
        <f>SUM(E72:E75)</f>
        <v>0.2033333333333333</v>
      </c>
      <c r="F71" s="39">
        <f>G71/D71</f>
        <v>2.3975155279503104</v>
      </c>
      <c r="G71" s="45">
        <v>2316000</v>
      </c>
      <c r="H71" s="45"/>
      <c r="I71" s="45"/>
      <c r="J71" s="45"/>
      <c r="K71" s="45"/>
      <c r="L71" s="45"/>
    </row>
    <row r="72" spans="1:12" s="21" customFormat="1" ht="21" customHeight="1">
      <c r="A72" s="1">
        <v>6601</v>
      </c>
      <c r="B72" s="1" t="s">
        <v>53</v>
      </c>
      <c r="C72" s="13">
        <v>1800000</v>
      </c>
      <c r="D72" s="50">
        <v>66000</v>
      </c>
      <c r="E72" s="40">
        <f>(D72/C72)</f>
        <v>0.03666666666666667</v>
      </c>
      <c r="F72" s="40"/>
      <c r="G72" s="45"/>
      <c r="H72" s="45"/>
      <c r="I72" s="45"/>
      <c r="J72" s="45"/>
      <c r="K72" s="45"/>
      <c r="L72" s="45"/>
    </row>
    <row r="73" spans="1:12" s="21" customFormat="1" ht="21" customHeight="1">
      <c r="A73" s="1">
        <v>6605</v>
      </c>
      <c r="B73" s="1" t="s">
        <v>55</v>
      </c>
      <c r="C73" s="13">
        <v>8400000</v>
      </c>
      <c r="D73" s="50"/>
      <c r="E73" s="40">
        <f>(D73/C73)</f>
        <v>0</v>
      </c>
      <c r="F73" s="40"/>
      <c r="G73" s="45"/>
      <c r="H73" s="45"/>
      <c r="I73" s="45"/>
      <c r="J73" s="45"/>
      <c r="K73" s="45"/>
      <c r="L73" s="45"/>
    </row>
    <row r="74" spans="1:12" s="21" customFormat="1" ht="21" customHeight="1">
      <c r="A74" s="1">
        <v>6608</v>
      </c>
      <c r="B74" s="1" t="s">
        <v>54</v>
      </c>
      <c r="C74" s="13">
        <v>3000000</v>
      </c>
      <c r="D74" s="50"/>
      <c r="E74" s="40">
        <f>(D74/C74)</f>
        <v>0</v>
      </c>
      <c r="F74" s="40"/>
      <c r="G74" s="45"/>
      <c r="H74" s="45"/>
      <c r="I74" s="45"/>
      <c r="J74" s="45"/>
      <c r="K74" s="45"/>
      <c r="L74" s="45"/>
    </row>
    <row r="75" spans="1:12" s="21" customFormat="1" ht="21" customHeight="1">
      <c r="A75" s="1">
        <v>6618</v>
      </c>
      <c r="B75" s="1" t="s">
        <v>87</v>
      </c>
      <c r="C75" s="13">
        <v>5400000</v>
      </c>
      <c r="D75" s="50">
        <v>900000</v>
      </c>
      <c r="E75" s="40">
        <f>(D75/C75)</f>
        <v>0.16666666666666666</v>
      </c>
      <c r="F75" s="40"/>
      <c r="G75" s="45"/>
      <c r="H75" s="45"/>
      <c r="I75" s="45"/>
      <c r="J75" s="45"/>
      <c r="K75" s="45"/>
      <c r="L75" s="45"/>
    </row>
    <row r="76" spans="1:12" s="21" customFormat="1" ht="21" customHeight="1">
      <c r="A76" s="8">
        <v>6650</v>
      </c>
      <c r="B76" s="8" t="s">
        <v>56</v>
      </c>
      <c r="C76" s="3">
        <f>SUM(C77:C79)</f>
        <v>5840000</v>
      </c>
      <c r="D76" s="3">
        <f>SUM(D77:D79)</f>
        <v>0</v>
      </c>
      <c r="E76" s="39"/>
      <c r="F76" s="39"/>
      <c r="G76" s="45"/>
      <c r="H76" s="45"/>
      <c r="I76" s="45"/>
      <c r="J76" s="45"/>
      <c r="K76" s="45"/>
      <c r="L76" s="45"/>
    </row>
    <row r="77" spans="1:12" s="21" customFormat="1" ht="21" customHeight="1">
      <c r="A77" s="1">
        <v>6651</v>
      </c>
      <c r="B77" s="1" t="s">
        <v>106</v>
      </c>
      <c r="C77" s="13">
        <v>1200000</v>
      </c>
      <c r="D77" s="13"/>
      <c r="E77" s="40">
        <f>D77/C77</f>
        <v>0</v>
      </c>
      <c r="F77" s="37"/>
      <c r="G77" s="45"/>
      <c r="H77" s="45"/>
      <c r="I77" s="45"/>
      <c r="J77" s="45"/>
      <c r="K77" s="45"/>
      <c r="L77" s="45"/>
    </row>
    <row r="78" spans="1:12" s="21" customFormat="1" ht="21" customHeight="1">
      <c r="A78" s="1">
        <v>6657</v>
      </c>
      <c r="B78" s="1" t="s">
        <v>57</v>
      </c>
      <c r="C78" s="13">
        <v>1200000</v>
      </c>
      <c r="D78" s="13"/>
      <c r="E78" s="40">
        <f>D78/C78</f>
        <v>0</v>
      </c>
      <c r="F78" s="37"/>
      <c r="G78" s="45"/>
      <c r="H78" s="45"/>
      <c r="I78" s="45"/>
      <c r="J78" s="45"/>
      <c r="K78" s="45"/>
      <c r="L78" s="45"/>
    </row>
    <row r="79" spans="1:12" s="21" customFormat="1" ht="21" customHeight="1">
      <c r="A79" s="1">
        <v>6699</v>
      </c>
      <c r="B79" s="1" t="s">
        <v>58</v>
      </c>
      <c r="C79" s="13">
        <v>3440000</v>
      </c>
      <c r="D79" s="13"/>
      <c r="E79" s="40">
        <f>D79/C79</f>
        <v>0</v>
      </c>
      <c r="F79" s="37"/>
      <c r="G79" s="45"/>
      <c r="H79" s="45"/>
      <c r="I79" s="45"/>
      <c r="J79" s="45"/>
      <c r="K79" s="45"/>
      <c r="L79" s="45"/>
    </row>
    <row r="80" spans="1:12" s="21" customFormat="1" ht="21" customHeight="1">
      <c r="A80" s="8">
        <v>6700</v>
      </c>
      <c r="B80" s="8" t="s">
        <v>59</v>
      </c>
      <c r="C80" s="3">
        <f>SUM(C81:C85)</f>
        <v>67876459</v>
      </c>
      <c r="D80" s="3">
        <f>SUM(D81:D85)</f>
        <v>6349500</v>
      </c>
      <c r="E80" s="56">
        <f>SUM(E81:E85)</f>
        <v>0.16666666666666666</v>
      </c>
      <c r="F80" s="39">
        <f>G80/D80</f>
        <v>1.5818568391211907</v>
      </c>
      <c r="G80" s="45">
        <v>10044000</v>
      </c>
      <c r="H80" s="45"/>
      <c r="I80" s="45"/>
      <c r="J80" s="45"/>
      <c r="K80" s="45"/>
      <c r="L80" s="45"/>
    </row>
    <row r="81" spans="1:12" s="21" customFormat="1" ht="21" customHeight="1">
      <c r="A81" s="1">
        <v>6701</v>
      </c>
      <c r="B81" s="1" t="s">
        <v>60</v>
      </c>
      <c r="C81" s="13">
        <v>15000000</v>
      </c>
      <c r="D81" s="50">
        <v>1597500</v>
      </c>
      <c r="E81" s="40"/>
      <c r="F81" s="40"/>
      <c r="G81" s="45"/>
      <c r="H81" s="45"/>
      <c r="I81" s="45"/>
      <c r="J81" s="45"/>
      <c r="K81" s="45"/>
      <c r="L81" s="45"/>
    </row>
    <row r="82" spans="1:12" s="21" customFormat="1" ht="21" customHeight="1">
      <c r="A82" s="1">
        <v>6702</v>
      </c>
      <c r="B82" s="1" t="s">
        <v>61</v>
      </c>
      <c r="C82" s="13">
        <v>22876459</v>
      </c>
      <c r="D82" s="50">
        <v>1752000</v>
      </c>
      <c r="E82" s="40"/>
      <c r="F82" s="40"/>
      <c r="G82" s="45"/>
      <c r="H82" s="45"/>
      <c r="I82" s="45"/>
      <c r="J82" s="45"/>
      <c r="K82" s="45"/>
      <c r="L82" s="45"/>
    </row>
    <row r="83" spans="1:12" s="21" customFormat="1" ht="21" customHeight="1">
      <c r="A83" s="1">
        <v>6703</v>
      </c>
      <c r="B83" s="1" t="s">
        <v>62</v>
      </c>
      <c r="C83" s="13">
        <v>9000000</v>
      </c>
      <c r="D83" s="50"/>
      <c r="E83" s="40"/>
      <c r="F83" s="40"/>
      <c r="G83" s="45"/>
      <c r="H83" s="45"/>
      <c r="I83" s="45"/>
      <c r="J83" s="45"/>
      <c r="K83" s="45"/>
      <c r="L83" s="45"/>
    </row>
    <row r="84" spans="1:12" s="21" customFormat="1" ht="22.5" customHeight="1">
      <c r="A84" s="1">
        <v>6704</v>
      </c>
      <c r="B84" s="1" t="s">
        <v>63</v>
      </c>
      <c r="C84" s="13">
        <v>18000000</v>
      </c>
      <c r="D84" s="50">
        <v>3000000</v>
      </c>
      <c r="E84" s="40">
        <f>D84/C84</f>
        <v>0.16666666666666666</v>
      </c>
      <c r="F84" s="40"/>
      <c r="G84" s="45"/>
      <c r="H84" s="45"/>
      <c r="I84" s="45"/>
      <c r="J84" s="45"/>
      <c r="K84" s="45"/>
      <c r="L84" s="45"/>
    </row>
    <row r="85" spans="1:12" s="21" customFormat="1" ht="22.5" customHeight="1">
      <c r="A85" s="1">
        <v>6749</v>
      </c>
      <c r="B85" s="1" t="s">
        <v>64</v>
      </c>
      <c r="C85" s="13">
        <v>3000000</v>
      </c>
      <c r="D85" s="50"/>
      <c r="E85" s="40"/>
      <c r="F85" s="40"/>
      <c r="G85" s="45"/>
      <c r="H85" s="45"/>
      <c r="I85" s="45"/>
      <c r="J85" s="45"/>
      <c r="K85" s="45"/>
      <c r="L85" s="45"/>
    </row>
    <row r="86" spans="1:12" s="23" customFormat="1" ht="22.5" customHeight="1">
      <c r="A86" s="9">
        <v>6750</v>
      </c>
      <c r="B86" s="9" t="s">
        <v>82</v>
      </c>
      <c r="C86" s="3">
        <f>SUM(C87:C89)</f>
        <v>82004400</v>
      </c>
      <c r="D86" s="3">
        <f>SUM(D87:D89)</f>
        <v>20550900</v>
      </c>
      <c r="E86" s="56">
        <f>SUM(E87:E89)</f>
        <v>0.6159514170040485</v>
      </c>
      <c r="F86" s="39">
        <f>G86/D86</f>
        <v>1.1197027867392668</v>
      </c>
      <c r="G86" s="46">
        <v>23010900</v>
      </c>
      <c r="H86" s="46"/>
      <c r="I86" s="46"/>
      <c r="J86" s="46"/>
      <c r="K86" s="46"/>
      <c r="L86" s="46"/>
    </row>
    <row r="87" spans="1:12" s="23" customFormat="1" ht="22.5" customHeight="1">
      <c r="A87" s="1">
        <v>6751</v>
      </c>
      <c r="B87" s="1" t="s">
        <v>107</v>
      </c>
      <c r="C87" s="13">
        <v>4500000</v>
      </c>
      <c r="D87" s="13"/>
      <c r="E87" s="40"/>
      <c r="F87" s="40"/>
      <c r="G87" s="46"/>
      <c r="H87" s="46"/>
      <c r="I87" s="46"/>
      <c r="J87" s="46"/>
      <c r="K87" s="46"/>
      <c r="L87" s="46"/>
    </row>
    <row r="88" spans="1:12" s="21" customFormat="1" ht="22.5" customHeight="1">
      <c r="A88" s="1">
        <v>6757</v>
      </c>
      <c r="B88" s="1" t="s">
        <v>90</v>
      </c>
      <c r="C88" s="13">
        <v>65504400</v>
      </c>
      <c r="D88" s="50">
        <v>16110900</v>
      </c>
      <c r="E88" s="40">
        <f>D88/C88</f>
        <v>0.24595141700404857</v>
      </c>
      <c r="F88" s="40"/>
      <c r="G88" s="45"/>
      <c r="H88" s="45"/>
      <c r="I88" s="45"/>
      <c r="J88" s="45"/>
      <c r="K88" s="45"/>
      <c r="L88" s="45"/>
    </row>
    <row r="89" spans="1:12" s="21" customFormat="1" ht="22.5" customHeight="1">
      <c r="A89" s="1">
        <v>6799</v>
      </c>
      <c r="B89" s="1" t="s">
        <v>91</v>
      </c>
      <c r="C89" s="13">
        <v>12000000</v>
      </c>
      <c r="D89" s="50">
        <v>4440000</v>
      </c>
      <c r="E89" s="40">
        <f>D89/C89</f>
        <v>0.37</v>
      </c>
      <c r="F89" s="40"/>
      <c r="G89" s="45"/>
      <c r="H89" s="45"/>
      <c r="I89" s="45"/>
      <c r="J89" s="45"/>
      <c r="K89" s="45"/>
      <c r="L89" s="45"/>
    </row>
    <row r="90" spans="1:12" s="21" customFormat="1" ht="22.5" customHeight="1">
      <c r="A90" s="14">
        <v>6900</v>
      </c>
      <c r="B90" s="8" t="s">
        <v>65</v>
      </c>
      <c r="C90" s="3">
        <f>SUM(C91:C96)</f>
        <v>100892859</v>
      </c>
      <c r="D90" s="3">
        <f>SUM(D91:D96)</f>
        <v>21584975</v>
      </c>
      <c r="E90" s="56">
        <f>SUM(E91:E96)</f>
        <v>0.6121229271227911</v>
      </c>
      <c r="F90" s="39">
        <f>G90/D90</f>
        <v>0.3471859476325546</v>
      </c>
      <c r="G90" s="45">
        <v>7494000</v>
      </c>
      <c r="H90" s="45"/>
      <c r="I90" s="45"/>
      <c r="J90" s="45"/>
      <c r="K90" s="45"/>
      <c r="L90" s="45"/>
    </row>
    <row r="91" spans="1:12" s="21" customFormat="1" ht="22.5" customHeight="1">
      <c r="A91" s="26">
        <v>6905</v>
      </c>
      <c r="B91" s="1" t="s">
        <v>93</v>
      </c>
      <c r="C91" s="13">
        <v>14000000</v>
      </c>
      <c r="D91" s="13"/>
      <c r="E91" s="40"/>
      <c r="F91" s="40"/>
      <c r="G91" s="45"/>
      <c r="H91" s="45"/>
      <c r="I91" s="45"/>
      <c r="J91" s="45"/>
      <c r="K91" s="45"/>
      <c r="L91" s="45"/>
    </row>
    <row r="92" spans="1:12" s="21" customFormat="1" ht="22.5" customHeight="1">
      <c r="A92" s="26">
        <v>6907</v>
      </c>
      <c r="B92" s="1" t="s">
        <v>94</v>
      </c>
      <c r="C92" s="13">
        <v>9000000</v>
      </c>
      <c r="D92" s="13"/>
      <c r="E92" s="40">
        <f>D92/C92</f>
        <v>0</v>
      </c>
      <c r="F92" s="40"/>
      <c r="G92" s="45"/>
      <c r="H92" s="45"/>
      <c r="I92" s="45"/>
      <c r="J92" s="45"/>
      <c r="K92" s="45"/>
      <c r="L92" s="45"/>
    </row>
    <row r="93" spans="1:12" s="21" customFormat="1" ht="22.5" customHeight="1">
      <c r="A93" s="1">
        <v>6912</v>
      </c>
      <c r="B93" s="1" t="s">
        <v>66</v>
      </c>
      <c r="C93" s="13">
        <v>20000000</v>
      </c>
      <c r="D93" s="50">
        <v>630000</v>
      </c>
      <c r="E93" s="40">
        <f>D93/C93</f>
        <v>0.0315</v>
      </c>
      <c r="F93" s="40"/>
      <c r="G93" s="45"/>
      <c r="H93" s="45"/>
      <c r="I93" s="45"/>
      <c r="J93" s="45"/>
      <c r="K93" s="45"/>
      <c r="L93" s="45"/>
    </row>
    <row r="94" spans="1:12" s="21" customFormat="1" ht="22.5" customHeight="1">
      <c r="A94" s="1">
        <v>6913</v>
      </c>
      <c r="B94" s="1" t="s">
        <v>67</v>
      </c>
      <c r="C94" s="13">
        <v>12000000</v>
      </c>
      <c r="D94" s="50">
        <v>8000000</v>
      </c>
      <c r="E94" s="40"/>
      <c r="F94" s="40"/>
      <c r="G94" s="45"/>
      <c r="H94" s="45"/>
      <c r="I94" s="45"/>
      <c r="J94" s="45"/>
      <c r="K94" s="45"/>
      <c r="L94" s="45"/>
    </row>
    <row r="95" spans="1:12" s="21" customFormat="1" ht="22.5" customHeight="1">
      <c r="A95" s="1">
        <v>6921</v>
      </c>
      <c r="B95" s="1" t="s">
        <v>139</v>
      </c>
      <c r="C95" s="13">
        <v>16892859</v>
      </c>
      <c r="D95" s="50">
        <v>5418000</v>
      </c>
      <c r="E95" s="40">
        <f>D95/C95</f>
        <v>0.3207272374676187</v>
      </c>
      <c r="F95" s="37"/>
      <c r="G95" s="45"/>
      <c r="H95" s="45"/>
      <c r="I95" s="45"/>
      <c r="J95" s="45"/>
      <c r="K95" s="45"/>
      <c r="L95" s="45"/>
    </row>
    <row r="96" spans="1:12" s="21" customFormat="1" ht="35.25" customHeight="1">
      <c r="A96" s="1">
        <v>6949</v>
      </c>
      <c r="B96" s="15" t="s">
        <v>138</v>
      </c>
      <c r="C96" s="13">
        <v>29000000</v>
      </c>
      <c r="D96" s="50">
        <v>7536975</v>
      </c>
      <c r="E96" s="40">
        <f>D96/C96</f>
        <v>0.2598956896551724</v>
      </c>
      <c r="F96" s="40"/>
      <c r="G96" s="45"/>
      <c r="H96" s="45"/>
      <c r="I96" s="45"/>
      <c r="J96" s="45"/>
      <c r="K96" s="45"/>
      <c r="L96" s="45"/>
    </row>
    <row r="97" spans="1:12" s="23" customFormat="1" ht="24" customHeight="1">
      <c r="A97" s="9">
        <v>6950</v>
      </c>
      <c r="B97" s="11" t="s">
        <v>108</v>
      </c>
      <c r="C97" s="32">
        <f>SUM(C98:C99)</f>
        <v>39920141</v>
      </c>
      <c r="D97" s="32">
        <f>SUM(D98:D99)</f>
        <v>0</v>
      </c>
      <c r="E97" s="32">
        <f>SUM(E98:E99)</f>
        <v>0</v>
      </c>
      <c r="F97" s="39"/>
      <c r="G97" s="46"/>
      <c r="H97" s="46"/>
      <c r="I97" s="46"/>
      <c r="J97" s="46"/>
      <c r="K97" s="46"/>
      <c r="L97" s="46"/>
    </row>
    <row r="98" spans="1:12" s="21" customFormat="1" ht="21" customHeight="1">
      <c r="A98" s="1">
        <v>6955</v>
      </c>
      <c r="B98" s="15" t="s">
        <v>109</v>
      </c>
      <c r="C98" s="13">
        <v>9613000</v>
      </c>
      <c r="D98" s="13"/>
      <c r="E98" s="40"/>
      <c r="F98" s="40"/>
      <c r="G98" s="45"/>
      <c r="H98" s="45"/>
      <c r="I98" s="45"/>
      <c r="J98" s="45"/>
      <c r="K98" s="45"/>
      <c r="L98" s="45"/>
    </row>
    <row r="99" spans="1:12" s="21" customFormat="1" ht="21" customHeight="1">
      <c r="A99" s="1">
        <v>6999</v>
      </c>
      <c r="B99" s="15" t="s">
        <v>110</v>
      </c>
      <c r="C99" s="13">
        <v>30307141</v>
      </c>
      <c r="D99" s="13"/>
      <c r="E99" s="40"/>
      <c r="F99" s="40"/>
      <c r="G99" s="45"/>
      <c r="H99" s="45"/>
      <c r="I99" s="45"/>
      <c r="J99" s="45"/>
      <c r="K99" s="45"/>
      <c r="L99" s="45"/>
    </row>
    <row r="100" spans="1:12" s="21" customFormat="1" ht="21" customHeight="1">
      <c r="A100" s="8">
        <v>7000</v>
      </c>
      <c r="B100" s="8" t="s">
        <v>68</v>
      </c>
      <c r="C100" s="3">
        <f>SUM(C101:C107)</f>
        <v>420716800</v>
      </c>
      <c r="D100" s="3">
        <f>SUM(D101:D107)</f>
        <v>54225500</v>
      </c>
      <c r="E100" s="56">
        <f>SUM(E101:E107)</f>
        <v>0.12056850367241131</v>
      </c>
      <c r="F100" s="39">
        <f>G100/D100</f>
        <v>0.30944850669887786</v>
      </c>
      <c r="G100" s="45">
        <v>16780000</v>
      </c>
      <c r="H100" s="45"/>
      <c r="I100" s="45"/>
      <c r="J100" s="45"/>
      <c r="K100" s="45"/>
      <c r="L100" s="45"/>
    </row>
    <row r="101" spans="1:12" s="21" customFormat="1" ht="21" customHeight="1">
      <c r="A101" s="1">
        <v>7001</v>
      </c>
      <c r="B101" s="1" t="s">
        <v>69</v>
      </c>
      <c r="C101" s="13">
        <v>22156800</v>
      </c>
      <c r="D101" s="50"/>
      <c r="E101" s="40">
        <f aca="true" t="shared" si="1" ref="E101:E107">D101/C101</f>
        <v>0</v>
      </c>
      <c r="F101" s="37"/>
      <c r="G101" s="45"/>
      <c r="H101" s="45"/>
      <c r="I101" s="45"/>
      <c r="J101" s="45"/>
      <c r="K101" s="45"/>
      <c r="L101" s="45"/>
    </row>
    <row r="102" spans="1:12" s="21" customFormat="1" ht="21" customHeight="1">
      <c r="A102" s="79" t="s">
        <v>143</v>
      </c>
      <c r="B102" s="1" t="s">
        <v>126</v>
      </c>
      <c r="C102" s="13">
        <v>6000000</v>
      </c>
      <c r="D102" s="50">
        <v>1983000</v>
      </c>
      <c r="E102" s="40"/>
      <c r="F102" s="37"/>
      <c r="G102" s="45"/>
      <c r="H102" s="45"/>
      <c r="I102" s="45"/>
      <c r="J102" s="45"/>
      <c r="K102" s="45"/>
      <c r="L102" s="45"/>
    </row>
    <row r="103" spans="1:12" s="21" customFormat="1" ht="21" customHeight="1">
      <c r="A103" s="1">
        <v>7004</v>
      </c>
      <c r="B103" s="1" t="s">
        <v>70</v>
      </c>
      <c r="C103" s="13">
        <v>1820000</v>
      </c>
      <c r="D103" s="50"/>
      <c r="E103" s="40"/>
      <c r="F103" s="37"/>
      <c r="G103" s="45"/>
      <c r="H103" s="45"/>
      <c r="I103" s="45"/>
      <c r="J103" s="45"/>
      <c r="K103" s="45"/>
      <c r="L103" s="45"/>
    </row>
    <row r="104" spans="1:12" s="21" customFormat="1" ht="21" customHeight="1">
      <c r="A104" s="16">
        <v>7049</v>
      </c>
      <c r="B104" s="1" t="s">
        <v>71</v>
      </c>
      <c r="C104" s="13">
        <v>37400000</v>
      </c>
      <c r="D104" s="50">
        <v>32150000</v>
      </c>
      <c r="E104" s="40"/>
      <c r="F104" s="37"/>
      <c r="G104" s="45"/>
      <c r="H104" s="45"/>
      <c r="I104" s="45"/>
      <c r="J104" s="45"/>
      <c r="K104" s="45"/>
      <c r="L104" s="45"/>
    </row>
    <row r="105" spans="1:12" s="21" customFormat="1" ht="21" customHeight="1">
      <c r="A105" s="16">
        <v>7049</v>
      </c>
      <c r="B105" s="1" t="s">
        <v>127</v>
      </c>
      <c r="C105" s="13">
        <v>91014000</v>
      </c>
      <c r="D105" s="50"/>
      <c r="E105" s="40"/>
      <c r="F105" s="40"/>
      <c r="G105" s="45"/>
      <c r="H105" s="45"/>
      <c r="I105" s="45"/>
      <c r="J105" s="45"/>
      <c r="K105" s="45"/>
      <c r="L105" s="45"/>
    </row>
    <row r="106" spans="1:12" s="21" customFormat="1" ht="21" customHeight="1">
      <c r="A106" s="16">
        <v>7049</v>
      </c>
      <c r="B106" s="1" t="s">
        <v>72</v>
      </c>
      <c r="C106" s="13">
        <v>166648000</v>
      </c>
      <c r="D106" s="50">
        <f>52242500-D104</f>
        <v>20092500</v>
      </c>
      <c r="E106" s="40">
        <f t="shared" si="1"/>
        <v>0.12056850367241131</v>
      </c>
      <c r="F106" s="53"/>
      <c r="G106" s="45"/>
      <c r="H106" s="45"/>
      <c r="I106" s="45"/>
      <c r="J106" s="45"/>
      <c r="K106" s="45"/>
      <c r="L106" s="45"/>
    </row>
    <row r="107" spans="1:12" s="21" customFormat="1" ht="21" customHeight="1">
      <c r="A107" s="16">
        <v>7049</v>
      </c>
      <c r="B107" s="1" t="s">
        <v>73</v>
      </c>
      <c r="C107" s="13">
        <v>95678000</v>
      </c>
      <c r="D107" s="50"/>
      <c r="E107" s="40">
        <f t="shared" si="1"/>
        <v>0</v>
      </c>
      <c r="F107" s="53"/>
      <c r="G107" s="45"/>
      <c r="H107" s="45"/>
      <c r="I107" s="45"/>
      <c r="J107" s="45"/>
      <c r="K107" s="45"/>
      <c r="L107" s="45"/>
    </row>
    <row r="108" spans="1:12" s="21" customFormat="1" ht="21" customHeight="1">
      <c r="A108" s="8">
        <v>7750</v>
      </c>
      <c r="B108" s="8" t="s">
        <v>64</v>
      </c>
      <c r="C108" s="3">
        <f>SUM(C109:C112)</f>
        <v>51888000</v>
      </c>
      <c r="D108" s="3">
        <f>SUM(D109:D112)</f>
        <v>13468565</v>
      </c>
      <c r="E108" s="56">
        <f>SUM(E109:E112)</f>
        <v>0.12769323671497584</v>
      </c>
      <c r="F108" s="39">
        <f>G108/D108</f>
        <v>0</v>
      </c>
      <c r="G108" s="45"/>
      <c r="H108" s="45"/>
      <c r="I108" s="45"/>
      <c r="J108" s="45"/>
      <c r="K108" s="45"/>
      <c r="L108" s="45"/>
    </row>
    <row r="109" spans="1:12" s="21" customFormat="1" ht="21" customHeight="1">
      <c r="A109" s="1">
        <v>7756</v>
      </c>
      <c r="B109" s="1" t="s">
        <v>128</v>
      </c>
      <c r="C109" s="13">
        <v>5888000</v>
      </c>
      <c r="D109" s="13">
        <v>316800</v>
      </c>
      <c r="E109" s="40">
        <f>D109/C109</f>
        <v>0.05380434782608696</v>
      </c>
      <c r="F109" s="40"/>
      <c r="G109" s="45"/>
      <c r="H109" s="45"/>
      <c r="I109" s="45"/>
      <c r="J109" s="45"/>
      <c r="K109" s="45"/>
      <c r="L109" s="45"/>
    </row>
    <row r="110" spans="1:12" s="21" customFormat="1" ht="34.5" customHeight="1">
      <c r="A110" s="1">
        <v>7757</v>
      </c>
      <c r="B110" s="15" t="s">
        <v>120</v>
      </c>
      <c r="C110" s="13">
        <v>13000000</v>
      </c>
      <c r="D110" s="13">
        <v>11156765</v>
      </c>
      <c r="E110" s="40"/>
      <c r="F110" s="40"/>
      <c r="G110" s="45"/>
      <c r="H110" s="45"/>
      <c r="I110" s="45"/>
      <c r="J110" s="45"/>
      <c r="K110" s="45"/>
      <c r="L110" s="45"/>
    </row>
    <row r="111" spans="1:12" s="21" customFormat="1" ht="22.5" customHeight="1">
      <c r="A111" s="1">
        <v>7761</v>
      </c>
      <c r="B111" s="1" t="s">
        <v>111</v>
      </c>
      <c r="C111" s="13">
        <v>6000000</v>
      </c>
      <c r="D111" s="13"/>
      <c r="E111" s="40"/>
      <c r="F111" s="40"/>
      <c r="G111" s="45"/>
      <c r="H111" s="45"/>
      <c r="I111" s="45"/>
      <c r="J111" s="45"/>
      <c r="K111" s="45"/>
      <c r="L111" s="45"/>
    </row>
    <row r="112" spans="1:12" s="21" customFormat="1" ht="22.5" customHeight="1">
      <c r="A112" s="12">
        <v>7799</v>
      </c>
      <c r="B112" s="1" t="s">
        <v>73</v>
      </c>
      <c r="C112" s="13">
        <v>27000000</v>
      </c>
      <c r="D112" s="13">
        <v>1995000</v>
      </c>
      <c r="E112" s="40">
        <f>D112/C112</f>
        <v>0.07388888888888889</v>
      </c>
      <c r="F112" s="40"/>
      <c r="G112" s="45"/>
      <c r="H112" s="45"/>
      <c r="I112" s="45"/>
      <c r="J112" s="45"/>
      <c r="K112" s="45"/>
      <c r="L112" s="45"/>
    </row>
    <row r="113" spans="1:12" s="21" customFormat="1" ht="22.5" customHeight="1">
      <c r="A113" s="81">
        <v>1.2</v>
      </c>
      <c r="B113" s="82" t="s">
        <v>105</v>
      </c>
      <c r="C113" s="85">
        <f>C114+C116+C118+C123</f>
        <v>1134132859</v>
      </c>
      <c r="D113" s="85">
        <f>D114+D116+D118+D123</f>
        <v>254181126</v>
      </c>
      <c r="E113" s="83">
        <f>D113/C113</f>
        <v>0.22411935601982236</v>
      </c>
      <c r="F113" s="88">
        <f>G113/D113</f>
        <v>4.461908233894597</v>
      </c>
      <c r="G113" s="45">
        <f>C113</f>
        <v>1134132859</v>
      </c>
      <c r="H113" s="45"/>
      <c r="I113" s="45"/>
      <c r="J113" s="45"/>
      <c r="K113" s="45"/>
      <c r="L113" s="45"/>
    </row>
    <row r="114" spans="1:12" s="21" customFormat="1" ht="18.75" customHeight="1">
      <c r="A114" s="8">
        <v>6000</v>
      </c>
      <c r="B114" s="8" t="s">
        <v>34</v>
      </c>
      <c r="C114" s="22">
        <f>SUM(C115:C115)</f>
        <v>574392000</v>
      </c>
      <c r="D114" s="22">
        <f>SUM(D115:D115)</f>
        <v>138742803</v>
      </c>
      <c r="E114" s="57">
        <f>SUM(E115:E115)</f>
        <v>0.24154724125684202</v>
      </c>
      <c r="F114" s="39"/>
      <c r="G114" s="45">
        <v>100032800</v>
      </c>
      <c r="H114" s="45"/>
      <c r="I114" s="45"/>
      <c r="J114" s="45"/>
      <c r="K114" s="45"/>
      <c r="L114" s="45"/>
    </row>
    <row r="115" spans="1:12" s="21" customFormat="1" ht="22.5" customHeight="1">
      <c r="A115" s="1">
        <v>6001</v>
      </c>
      <c r="B115" s="1" t="s">
        <v>30</v>
      </c>
      <c r="C115" s="50">
        <v>574392000</v>
      </c>
      <c r="D115" s="49">
        <v>138742803</v>
      </c>
      <c r="E115" s="40">
        <f>D115/C115</f>
        <v>0.24154724125684202</v>
      </c>
      <c r="F115" s="40"/>
      <c r="G115" s="45"/>
      <c r="H115" s="45"/>
      <c r="I115" s="45"/>
      <c r="J115" s="45"/>
      <c r="K115" s="45"/>
      <c r="L115" s="45"/>
    </row>
    <row r="116" spans="1:12" s="23" customFormat="1" ht="27.75" customHeight="1">
      <c r="A116" s="9">
        <v>6050</v>
      </c>
      <c r="B116" s="11" t="s">
        <v>119</v>
      </c>
      <c r="C116" s="55">
        <f>C117</f>
        <v>77983433</v>
      </c>
      <c r="D116" s="52"/>
      <c r="E116" s="55">
        <f>E117</f>
        <v>0</v>
      </c>
      <c r="F116" s="39"/>
      <c r="G116" s="46"/>
      <c r="H116" s="46"/>
      <c r="I116" s="46"/>
      <c r="J116" s="46"/>
      <c r="K116" s="46"/>
      <c r="L116" s="46"/>
    </row>
    <row r="117" spans="1:12" s="21" customFormat="1" ht="29.25" customHeight="1">
      <c r="A117" s="1">
        <v>6051</v>
      </c>
      <c r="B117" s="15" t="s">
        <v>119</v>
      </c>
      <c r="C117" s="50">
        <v>77983433</v>
      </c>
      <c r="D117" s="49"/>
      <c r="E117" s="40"/>
      <c r="F117" s="40"/>
      <c r="G117" s="45"/>
      <c r="H117" s="45"/>
      <c r="I117" s="45"/>
      <c r="J117" s="45"/>
      <c r="K117" s="45"/>
      <c r="L117" s="45"/>
    </row>
    <row r="118" spans="1:12" s="21" customFormat="1" ht="22.5" customHeight="1">
      <c r="A118" s="8">
        <v>6100</v>
      </c>
      <c r="B118" s="8" t="s">
        <v>35</v>
      </c>
      <c r="C118" s="22">
        <f>SUM(C119:C122)</f>
        <v>318871937</v>
      </c>
      <c r="D118" s="22">
        <f>SUM(D119:D122)</f>
        <v>76049652</v>
      </c>
      <c r="E118" s="57">
        <f>SUM(E119:E122)</f>
        <v>0.9522527690806</v>
      </c>
      <c r="F118" s="39">
        <f>G118/D118</f>
        <v>0.6738767456818869</v>
      </c>
      <c r="G118" s="45">
        <v>51248092</v>
      </c>
      <c r="H118" s="45"/>
      <c r="I118" s="45"/>
      <c r="J118" s="45"/>
      <c r="K118" s="45"/>
      <c r="L118" s="45"/>
    </row>
    <row r="119" spans="1:12" s="21" customFormat="1" ht="22.5" customHeight="1">
      <c r="A119" s="1">
        <v>6101</v>
      </c>
      <c r="B119" s="1" t="s">
        <v>31</v>
      </c>
      <c r="C119" s="50">
        <v>8568000</v>
      </c>
      <c r="D119" s="49">
        <v>1890000</v>
      </c>
      <c r="E119" s="40">
        <f>(D119/C119)</f>
        <v>0.22058823529411764</v>
      </c>
      <c r="F119" s="40"/>
      <c r="G119" s="45"/>
      <c r="H119" s="45"/>
      <c r="I119" s="45"/>
      <c r="J119" s="45"/>
      <c r="K119" s="45"/>
      <c r="L119" s="45"/>
    </row>
    <row r="120" spans="1:12" s="21" customFormat="1" ht="22.5" customHeight="1">
      <c r="A120" s="1">
        <v>6112</v>
      </c>
      <c r="B120" s="1" t="s">
        <v>32</v>
      </c>
      <c r="C120" s="50">
        <v>198452897</v>
      </c>
      <c r="D120" s="49">
        <v>46474428</v>
      </c>
      <c r="E120" s="40">
        <f>(D120/C120)</f>
        <v>0.23418367130211257</v>
      </c>
      <c r="F120" s="40"/>
      <c r="G120" s="45"/>
      <c r="H120" s="45"/>
      <c r="I120" s="45"/>
      <c r="J120" s="45"/>
      <c r="K120" s="45"/>
      <c r="L120" s="45"/>
    </row>
    <row r="121" spans="1:12" s="21" customFormat="1" ht="22.5" customHeight="1">
      <c r="A121" s="1">
        <v>6113</v>
      </c>
      <c r="B121" s="1" t="s">
        <v>33</v>
      </c>
      <c r="C121" s="50">
        <v>1680000</v>
      </c>
      <c r="D121" s="49">
        <v>420000</v>
      </c>
      <c r="E121" s="40">
        <f>(D121/C121)</f>
        <v>0.25</v>
      </c>
      <c r="F121" s="40"/>
      <c r="G121" s="45"/>
      <c r="H121" s="45"/>
      <c r="I121" s="45"/>
      <c r="J121" s="45"/>
      <c r="K121" s="45"/>
      <c r="L121" s="45"/>
    </row>
    <row r="122" spans="1:12" s="21" customFormat="1" ht="22.5" customHeight="1">
      <c r="A122" s="1">
        <v>6115</v>
      </c>
      <c r="B122" s="1" t="s">
        <v>88</v>
      </c>
      <c r="C122" s="50">
        <v>110171040</v>
      </c>
      <c r="D122" s="49">
        <v>27265224</v>
      </c>
      <c r="E122" s="40">
        <f>(D122/C122)</f>
        <v>0.24748086248436976</v>
      </c>
      <c r="F122" s="40"/>
      <c r="G122" s="45"/>
      <c r="H122" s="45"/>
      <c r="I122" s="45"/>
      <c r="J122" s="45"/>
      <c r="K122" s="45"/>
      <c r="L122" s="45"/>
    </row>
    <row r="123" spans="1:12" s="21" customFormat="1" ht="22.5" customHeight="1">
      <c r="A123" s="8">
        <v>6300</v>
      </c>
      <c r="B123" s="8" t="s">
        <v>39</v>
      </c>
      <c r="C123" s="22">
        <f>SUM(C124:C127)</f>
        <v>162885489</v>
      </c>
      <c r="D123" s="22">
        <f>SUM(D124:D127)</f>
        <v>39388671</v>
      </c>
      <c r="E123" s="57">
        <f>SUM(E124:E127)</f>
        <v>0.9592069793106146</v>
      </c>
      <c r="F123" s="39">
        <f>G123/D123</f>
        <v>1.791040525332779</v>
      </c>
      <c r="G123" s="45">
        <v>70546706</v>
      </c>
      <c r="H123" s="45"/>
      <c r="I123" s="45"/>
      <c r="J123" s="45"/>
      <c r="K123" s="45"/>
      <c r="L123" s="45"/>
    </row>
    <row r="124" spans="1:12" s="21" customFormat="1" ht="22.5" customHeight="1">
      <c r="A124" s="1">
        <v>6301</v>
      </c>
      <c r="B124" s="1" t="s">
        <v>40</v>
      </c>
      <c r="C124" s="50">
        <v>121297627</v>
      </c>
      <c r="D124" s="50">
        <v>29382153</v>
      </c>
      <c r="E124" s="40">
        <f>(D124/C124)</f>
        <v>0.2422318863665816</v>
      </c>
      <c r="F124" s="40"/>
      <c r="G124" s="45"/>
      <c r="H124" s="45"/>
      <c r="I124" s="45"/>
      <c r="J124" s="45"/>
      <c r="K124" s="45"/>
      <c r="L124" s="45"/>
    </row>
    <row r="125" spans="1:12" s="21" customFormat="1" ht="22.5" customHeight="1">
      <c r="A125" s="1">
        <v>6302</v>
      </c>
      <c r="B125" s="1" t="s">
        <v>41</v>
      </c>
      <c r="C125" s="50">
        <v>20793931</v>
      </c>
      <c r="D125" s="50">
        <v>5036941</v>
      </c>
      <c r="E125" s="40">
        <f>(D125/C125)</f>
        <v>0.24223130297008294</v>
      </c>
      <c r="F125" s="40"/>
      <c r="G125" s="45"/>
      <c r="H125" s="45"/>
      <c r="I125" s="45"/>
      <c r="J125" s="45"/>
      <c r="K125" s="45"/>
      <c r="L125" s="45"/>
    </row>
    <row r="126" spans="1:12" s="21" customFormat="1" ht="22.5" customHeight="1">
      <c r="A126" s="1">
        <v>6303</v>
      </c>
      <c r="B126" s="1" t="s">
        <v>42</v>
      </c>
      <c r="C126" s="50">
        <v>13862621</v>
      </c>
      <c r="D126" s="50">
        <v>3357961</v>
      </c>
      <c r="E126" s="40">
        <f>(D126/C126)</f>
        <v>0.24223132119099267</v>
      </c>
      <c r="F126" s="40"/>
      <c r="G126" s="45"/>
      <c r="H126" s="45"/>
      <c r="I126" s="45"/>
      <c r="J126" s="45"/>
      <c r="K126" s="45"/>
      <c r="L126" s="45"/>
    </row>
    <row r="127" spans="1:12" s="21" customFormat="1" ht="22.5" customHeight="1">
      <c r="A127" s="1">
        <v>6304</v>
      </c>
      <c r="B127" s="1" t="s">
        <v>43</v>
      </c>
      <c r="C127" s="50">
        <v>6931310</v>
      </c>
      <c r="D127" s="50">
        <v>1611616</v>
      </c>
      <c r="E127" s="40">
        <f>(D127/C127)</f>
        <v>0.23251246878295734</v>
      </c>
      <c r="F127" s="40"/>
      <c r="G127" s="45"/>
      <c r="H127" s="45"/>
      <c r="I127" s="45"/>
      <c r="J127" s="45"/>
      <c r="K127" s="45"/>
      <c r="L127" s="45"/>
    </row>
    <row r="128" spans="1:12" s="21" customFormat="1" ht="30" customHeight="1">
      <c r="A128" s="81">
        <v>1.2</v>
      </c>
      <c r="B128" s="82" t="s">
        <v>5</v>
      </c>
      <c r="C128" s="86">
        <f>C129+C132+C134+C136+C140+C146</f>
        <v>1522098000</v>
      </c>
      <c r="D128" s="86">
        <f>D129+D132+D134+D136+D140+D146</f>
        <v>93332720</v>
      </c>
      <c r="E128" s="87">
        <f>E129+E132+E134+E136+E140+E146</f>
        <v>0.2941582029263473</v>
      </c>
      <c r="F128" s="39">
        <f>G128/D128</f>
        <v>2.528079584522984</v>
      </c>
      <c r="G128" s="86">
        <f>G129+G132+G134+G136+G140+G146</f>
        <v>235952544</v>
      </c>
      <c r="H128" s="45">
        <f>G128-D128</f>
        <v>142619824</v>
      </c>
      <c r="I128" s="45"/>
      <c r="J128" s="45"/>
      <c r="K128" s="45"/>
      <c r="L128" s="45"/>
    </row>
    <row r="129" spans="1:12" s="21" customFormat="1" ht="19.5" customHeight="1">
      <c r="A129" s="8">
        <v>6100</v>
      </c>
      <c r="B129" s="14" t="s">
        <v>34</v>
      </c>
      <c r="C129" s="17">
        <f>SUM(C130:C131)</f>
        <v>346627920</v>
      </c>
      <c r="D129" s="17">
        <f>SUM(D130:D131)</f>
        <v>0</v>
      </c>
      <c r="E129" s="40">
        <f>(D129/C129)</f>
        <v>0</v>
      </c>
      <c r="F129" s="39"/>
      <c r="G129" s="45">
        <v>106253024</v>
      </c>
      <c r="H129" s="45"/>
      <c r="I129" s="45"/>
      <c r="J129" s="45"/>
      <c r="K129" s="45"/>
      <c r="L129" s="45"/>
    </row>
    <row r="130" spans="1:12" s="21" customFormat="1" ht="19.5" customHeight="1">
      <c r="A130" s="1">
        <v>6105</v>
      </c>
      <c r="B130" s="1" t="s">
        <v>74</v>
      </c>
      <c r="C130" s="2">
        <v>334627920</v>
      </c>
      <c r="D130" s="2"/>
      <c r="E130" s="40">
        <f>D130/C130</f>
        <v>0</v>
      </c>
      <c r="F130" s="42"/>
      <c r="G130" s="45"/>
      <c r="H130" s="45"/>
      <c r="I130" s="45"/>
      <c r="J130" s="45"/>
      <c r="K130" s="45"/>
      <c r="L130" s="45"/>
    </row>
    <row r="131" spans="1:12" s="21" customFormat="1" ht="19.5" customHeight="1">
      <c r="A131" s="1">
        <v>6149</v>
      </c>
      <c r="B131" s="1" t="s">
        <v>92</v>
      </c>
      <c r="C131" s="2">
        <v>12000000</v>
      </c>
      <c r="D131" s="2"/>
      <c r="E131" s="40"/>
      <c r="F131" s="42"/>
      <c r="G131" s="45"/>
      <c r="H131" s="45"/>
      <c r="I131" s="45"/>
      <c r="J131" s="45"/>
      <c r="K131" s="45"/>
      <c r="L131" s="45"/>
    </row>
    <row r="132" spans="1:12" s="21" customFormat="1" ht="19.5" customHeight="1">
      <c r="A132" s="8">
        <v>6400</v>
      </c>
      <c r="B132" s="27" t="s">
        <v>75</v>
      </c>
      <c r="C132" s="3">
        <f>SUM(C133:C133)</f>
        <v>66070080</v>
      </c>
      <c r="D132" s="3">
        <f>SUM(D133:D133)</f>
        <v>17232720</v>
      </c>
      <c r="E132" s="56">
        <f>SUM(E133:E133)</f>
        <v>0.260824869593014</v>
      </c>
      <c r="F132" s="39">
        <f>G132/D132</f>
        <v>1.6291984086087397</v>
      </c>
      <c r="G132" s="45">
        <v>28075520</v>
      </c>
      <c r="H132" s="45"/>
      <c r="I132" s="45"/>
      <c r="J132" s="45"/>
      <c r="K132" s="45"/>
      <c r="L132" s="45"/>
    </row>
    <row r="133" spans="1:12" s="21" customFormat="1" ht="19.5" customHeight="1">
      <c r="A133" s="1">
        <v>6449</v>
      </c>
      <c r="B133" s="1" t="s">
        <v>112</v>
      </c>
      <c r="C133" s="13">
        <v>66070080</v>
      </c>
      <c r="D133" s="2">
        <v>17232720</v>
      </c>
      <c r="E133" s="40">
        <f>(D133/C133)</f>
        <v>0.260824869593014</v>
      </c>
      <c r="F133" s="53"/>
      <c r="G133" s="45"/>
      <c r="H133" s="45"/>
      <c r="I133" s="45"/>
      <c r="J133" s="45"/>
      <c r="K133" s="45"/>
      <c r="L133" s="45"/>
    </row>
    <row r="134" spans="1:12" s="21" customFormat="1" ht="19.5" customHeight="1">
      <c r="A134" s="28" t="s">
        <v>81</v>
      </c>
      <c r="B134" s="8" t="s">
        <v>82</v>
      </c>
      <c r="C134" s="3">
        <f>SUM(C135)</f>
        <v>13000000</v>
      </c>
      <c r="D134" s="3">
        <f>SUM(D135)</f>
        <v>0</v>
      </c>
      <c r="E134" s="39"/>
      <c r="F134" s="39"/>
      <c r="G134" s="45"/>
      <c r="H134" s="45"/>
      <c r="I134" s="45"/>
      <c r="J134" s="45"/>
      <c r="K134" s="45"/>
      <c r="L134" s="45"/>
    </row>
    <row r="135" spans="1:12" s="21" customFormat="1" ht="21" customHeight="1">
      <c r="A135" s="1">
        <v>6758</v>
      </c>
      <c r="B135" s="1" t="s">
        <v>76</v>
      </c>
      <c r="C135" s="13">
        <v>13000000</v>
      </c>
      <c r="D135" s="2"/>
      <c r="E135" s="40"/>
      <c r="F135" s="37"/>
      <c r="G135" s="45"/>
      <c r="H135" s="45"/>
      <c r="I135" s="45"/>
      <c r="J135" s="45"/>
      <c r="K135" s="45"/>
      <c r="L135" s="45"/>
    </row>
    <row r="136" spans="1:12" s="21" customFormat="1" ht="21" customHeight="1">
      <c r="A136" s="8">
        <v>7000</v>
      </c>
      <c r="B136" s="8" t="s">
        <v>77</v>
      </c>
      <c r="C136" s="3">
        <f>SUM(C137:C139)</f>
        <v>214800000</v>
      </c>
      <c r="D136" s="3">
        <f>SUM(D137:D139)</f>
        <v>72900000</v>
      </c>
      <c r="E136" s="39"/>
      <c r="F136" s="37"/>
      <c r="G136" s="45"/>
      <c r="H136" s="45">
        <f>C136-'[1]T MINH 2020'!$L$115</f>
        <v>-205916800</v>
      </c>
      <c r="I136" s="45"/>
      <c r="J136" s="45"/>
      <c r="K136" s="45"/>
      <c r="L136" s="45"/>
    </row>
    <row r="137" spans="1:12" s="21" customFormat="1" ht="21" customHeight="1">
      <c r="A137" s="1">
        <v>7001</v>
      </c>
      <c r="B137" s="1" t="s">
        <v>69</v>
      </c>
      <c r="C137" s="13">
        <v>207000000</v>
      </c>
      <c r="D137" s="3"/>
      <c r="E137" s="39"/>
      <c r="F137" s="37"/>
      <c r="G137" s="45"/>
      <c r="H137" s="45"/>
      <c r="I137" s="45"/>
      <c r="J137" s="45"/>
      <c r="K137" s="45"/>
      <c r="L137" s="45"/>
    </row>
    <row r="138" spans="1:12" s="21" customFormat="1" ht="21" customHeight="1">
      <c r="A138" s="1">
        <v>7004</v>
      </c>
      <c r="B138" s="1" t="s">
        <v>78</v>
      </c>
      <c r="C138" s="13">
        <v>1800000</v>
      </c>
      <c r="D138" s="13"/>
      <c r="E138" s="40"/>
      <c r="F138" s="37"/>
      <c r="G138" s="45"/>
      <c r="H138" s="45"/>
      <c r="I138" s="45"/>
      <c r="J138" s="45"/>
      <c r="K138" s="45"/>
      <c r="L138" s="45"/>
    </row>
    <row r="139" spans="1:12" s="21" customFormat="1" ht="21" customHeight="1">
      <c r="A139" s="1">
        <v>7049</v>
      </c>
      <c r="B139" s="1" t="s">
        <v>73</v>
      </c>
      <c r="C139" s="13">
        <v>6000000</v>
      </c>
      <c r="D139" s="13">
        <v>72900000</v>
      </c>
      <c r="E139" s="40"/>
      <c r="F139" s="37"/>
      <c r="G139" s="45"/>
      <c r="H139" s="45"/>
      <c r="I139" s="45"/>
      <c r="J139" s="45"/>
      <c r="K139" s="45"/>
      <c r="L139" s="45"/>
    </row>
    <row r="140" spans="1:12" s="21" customFormat="1" ht="21" customHeight="1">
      <c r="A140" s="8">
        <v>7750</v>
      </c>
      <c r="B140" s="8" t="s">
        <v>64</v>
      </c>
      <c r="C140" s="3">
        <f>SUM(C141:C145)</f>
        <v>139100000</v>
      </c>
      <c r="D140" s="3">
        <f>SUM(D141:D145)</f>
        <v>3200000</v>
      </c>
      <c r="E140" s="41">
        <f>SUM(E141:E145)</f>
        <v>0.03333333333333333</v>
      </c>
      <c r="F140" s="39">
        <f>G140/D140</f>
        <v>31.7575</v>
      </c>
      <c r="G140" s="45">
        <v>101624000</v>
      </c>
      <c r="H140" s="45"/>
      <c r="I140" s="45"/>
      <c r="J140" s="45"/>
      <c r="K140" s="45"/>
      <c r="L140" s="45"/>
    </row>
    <row r="141" spans="1:12" s="21" customFormat="1" ht="21" customHeight="1">
      <c r="A141" s="1">
        <v>7753</v>
      </c>
      <c r="B141" s="1" t="s">
        <v>132</v>
      </c>
      <c r="C141" s="13">
        <v>18000000</v>
      </c>
      <c r="D141" s="13"/>
      <c r="E141" s="39"/>
      <c r="F141" s="39"/>
      <c r="G141" s="45"/>
      <c r="H141" s="45"/>
      <c r="I141" s="45"/>
      <c r="J141" s="45"/>
      <c r="K141" s="45"/>
      <c r="L141" s="45"/>
    </row>
    <row r="142" spans="1:12" s="21" customFormat="1" ht="21" customHeight="1">
      <c r="A142" s="1">
        <v>7799</v>
      </c>
      <c r="B142" s="1" t="s">
        <v>113</v>
      </c>
      <c r="C142" s="13">
        <v>96000000</v>
      </c>
      <c r="D142" s="13">
        <v>3200000</v>
      </c>
      <c r="E142" s="40">
        <f>D142/C142</f>
        <v>0.03333333333333333</v>
      </c>
      <c r="F142" s="53"/>
      <c r="G142" s="45"/>
      <c r="H142" s="45"/>
      <c r="I142" s="45"/>
      <c r="J142" s="45"/>
      <c r="K142" s="45"/>
      <c r="L142" s="45"/>
    </row>
    <row r="143" spans="1:12" s="21" customFormat="1" ht="21" customHeight="1">
      <c r="A143" s="1">
        <v>7799</v>
      </c>
      <c r="B143" s="1" t="s">
        <v>79</v>
      </c>
      <c r="C143" s="13">
        <v>13500000</v>
      </c>
      <c r="D143" s="13"/>
      <c r="E143" s="40"/>
      <c r="F143" s="53"/>
      <c r="G143" s="45"/>
      <c r="H143" s="45"/>
      <c r="I143" s="45"/>
      <c r="J143" s="45"/>
      <c r="K143" s="45"/>
      <c r="L143" s="45"/>
    </row>
    <row r="144" spans="1:12" s="21" customFormat="1" ht="21" customHeight="1">
      <c r="A144" s="1">
        <v>7799</v>
      </c>
      <c r="B144" s="1" t="s">
        <v>80</v>
      </c>
      <c r="C144" s="13">
        <v>9600000</v>
      </c>
      <c r="D144" s="13"/>
      <c r="E144" s="40"/>
      <c r="F144" s="53"/>
      <c r="G144" s="45"/>
      <c r="H144" s="45"/>
      <c r="I144" s="45"/>
      <c r="J144" s="45"/>
      <c r="K144" s="45"/>
      <c r="L144" s="45"/>
    </row>
    <row r="145" spans="1:12" s="21" customFormat="1" ht="21" customHeight="1">
      <c r="A145" s="1">
        <v>7799</v>
      </c>
      <c r="B145" s="1" t="s">
        <v>116</v>
      </c>
      <c r="C145" s="13">
        <v>2000000</v>
      </c>
      <c r="D145" s="13"/>
      <c r="E145" s="40"/>
      <c r="F145" s="53"/>
      <c r="G145" s="45"/>
      <c r="H145" s="45"/>
      <c r="I145" s="45"/>
      <c r="J145" s="45"/>
      <c r="K145" s="45"/>
      <c r="L145" s="45"/>
    </row>
    <row r="146" spans="1:12" s="21" customFormat="1" ht="21" customHeight="1">
      <c r="A146" s="29">
        <v>6950</v>
      </c>
      <c r="B146" s="29" t="s">
        <v>114</v>
      </c>
      <c r="C146" s="3">
        <f>SUM(C147:C148)</f>
        <v>742500000</v>
      </c>
      <c r="D146" s="3"/>
      <c r="E146" s="39"/>
      <c r="F146" s="37"/>
      <c r="G146" s="45"/>
      <c r="H146" s="45"/>
      <c r="I146" s="45"/>
      <c r="J146" s="45"/>
      <c r="K146" s="45"/>
      <c r="L146" s="45"/>
    </row>
    <row r="147" spans="1:12" s="21" customFormat="1" ht="21" customHeight="1">
      <c r="A147" s="1">
        <v>6954</v>
      </c>
      <c r="B147" s="1" t="s">
        <v>115</v>
      </c>
      <c r="C147" s="13">
        <v>392500000</v>
      </c>
      <c r="D147" s="13"/>
      <c r="E147" s="40"/>
      <c r="F147" s="37"/>
      <c r="G147" s="45"/>
      <c r="H147" s="45"/>
      <c r="I147" s="45"/>
      <c r="J147" s="45"/>
      <c r="K147" s="45"/>
      <c r="L147" s="45"/>
    </row>
    <row r="148" spans="1:12" s="21" customFormat="1" ht="21" customHeight="1">
      <c r="A148" s="1">
        <v>6956</v>
      </c>
      <c r="B148" s="1" t="s">
        <v>129</v>
      </c>
      <c r="C148" s="13">
        <v>350000000</v>
      </c>
      <c r="D148" s="13"/>
      <c r="E148" s="40"/>
      <c r="F148" s="37"/>
      <c r="G148" s="45"/>
      <c r="H148" s="45"/>
      <c r="I148" s="45"/>
      <c r="J148" s="45"/>
      <c r="K148" s="45"/>
      <c r="L148" s="45"/>
    </row>
    <row r="149" spans="1:6" ht="15.75">
      <c r="A149" s="132"/>
      <c r="D149" s="133" t="s">
        <v>146</v>
      </c>
      <c r="E149" s="133"/>
      <c r="F149" s="133"/>
    </row>
    <row r="150" spans="1:6" ht="15.75">
      <c r="A150" s="132"/>
      <c r="D150" s="134" t="s">
        <v>29</v>
      </c>
      <c r="E150" s="134"/>
      <c r="F150" s="134"/>
    </row>
    <row r="151" spans="1:6" ht="15.75">
      <c r="A151" s="24"/>
      <c r="D151" s="135" t="s">
        <v>152</v>
      </c>
      <c r="E151" s="135"/>
      <c r="F151" s="135"/>
    </row>
    <row r="155" spans="4:6" ht="15.75">
      <c r="D155" s="130" t="s">
        <v>134</v>
      </c>
      <c r="E155" s="130"/>
      <c r="F155" s="130"/>
    </row>
  </sheetData>
  <sheetProtection/>
  <mergeCells count="23">
    <mergeCell ref="A1:F1"/>
    <mergeCell ref="A2:B2"/>
    <mergeCell ref="C2:F2"/>
    <mergeCell ref="A3:B3"/>
    <mergeCell ref="C3:F3"/>
    <mergeCell ref="C4:F4"/>
    <mergeCell ref="F11:F12"/>
    <mergeCell ref="A5:F5"/>
    <mergeCell ref="A6:F6"/>
    <mergeCell ref="A7:F7"/>
    <mergeCell ref="A8:F8"/>
    <mergeCell ref="A9:F9"/>
    <mergeCell ref="A10:F10"/>
    <mergeCell ref="A149:A150"/>
    <mergeCell ref="D149:F149"/>
    <mergeCell ref="D150:F150"/>
    <mergeCell ref="D151:F151"/>
    <mergeCell ref="D155:F155"/>
    <mergeCell ref="A11:A12"/>
    <mergeCell ref="B11:B12"/>
    <mergeCell ref="C11:C12"/>
    <mergeCell ref="D11:D12"/>
    <mergeCell ref="E11:E12"/>
  </mergeCells>
  <printOptions/>
  <pageMargins left="0.53" right="0.26" top="0.43" bottom="0.46"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154"/>
  <sheetViews>
    <sheetView zoomScalePageLayoutView="0" workbookViewId="0" topLeftCell="A137">
      <selection activeCell="H9" sqref="H9"/>
    </sheetView>
  </sheetViews>
  <sheetFormatPr defaultColWidth="9.00390625" defaultRowHeight="15.75"/>
  <cols>
    <col min="1" max="1" width="5.125" style="4" customWidth="1"/>
    <col min="2" max="2" width="31.00390625" style="4" customWidth="1"/>
    <col min="3" max="3" width="15.125" style="19" customWidth="1"/>
    <col min="4" max="4" width="16.25390625" style="19" customWidth="1"/>
    <col min="5" max="5" width="10.375" style="43" customWidth="1"/>
    <col min="6" max="6" width="9.375" style="54" customWidth="1"/>
    <col min="7" max="7" width="21.375" style="44" customWidth="1"/>
    <col min="8" max="8" width="15.50390625" style="44" bestFit="1" customWidth="1"/>
    <col min="9" max="9" width="11.125" style="44" bestFit="1" customWidth="1"/>
    <col min="10" max="12" width="9.00390625" style="44" customWidth="1"/>
    <col min="13" max="16384" width="9.00390625" style="20" customWidth="1"/>
  </cols>
  <sheetData>
    <row r="1" spans="1:6" ht="22.5" customHeight="1">
      <c r="A1" s="147" t="s">
        <v>96</v>
      </c>
      <c r="B1" s="147"/>
      <c r="C1" s="147"/>
      <c r="D1" s="147"/>
      <c r="E1" s="147"/>
      <c r="F1" s="147"/>
    </row>
    <row r="2" spans="1:6" ht="21.75" customHeight="1">
      <c r="A2" s="134" t="s">
        <v>104</v>
      </c>
      <c r="B2" s="134"/>
      <c r="C2" s="134" t="s">
        <v>97</v>
      </c>
      <c r="D2" s="134"/>
      <c r="E2" s="134"/>
      <c r="F2" s="134"/>
    </row>
    <row r="3" spans="1:6" ht="21.75" customHeight="1">
      <c r="A3" s="134" t="s">
        <v>85</v>
      </c>
      <c r="B3" s="134"/>
      <c r="C3" s="145" t="s">
        <v>102</v>
      </c>
      <c r="D3" s="134"/>
      <c r="E3" s="134"/>
      <c r="F3" s="134"/>
    </row>
    <row r="4" spans="1:6" ht="21.75" customHeight="1">
      <c r="A4" s="25"/>
      <c r="B4" s="25"/>
      <c r="C4" s="146" t="s">
        <v>151</v>
      </c>
      <c r="D4" s="146"/>
      <c r="E4" s="146"/>
      <c r="F4" s="146"/>
    </row>
    <row r="5" spans="1:6" ht="36" customHeight="1">
      <c r="A5" s="148" t="s">
        <v>148</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34.5" customHeight="1">
      <c r="A9" s="141" t="s">
        <v>149</v>
      </c>
      <c r="B9" s="141"/>
      <c r="C9" s="141"/>
      <c r="D9" s="141"/>
      <c r="E9" s="141"/>
      <c r="F9" s="141"/>
    </row>
    <row r="10" spans="1:6" ht="15.75">
      <c r="A10" s="137" t="s">
        <v>83</v>
      </c>
      <c r="B10" s="137"/>
      <c r="C10" s="137"/>
      <c r="D10" s="137"/>
      <c r="E10" s="137"/>
      <c r="F10" s="137"/>
    </row>
    <row r="11" spans="1:6" ht="15.75" customHeight="1">
      <c r="A11" s="131" t="s">
        <v>2</v>
      </c>
      <c r="B11" s="131" t="s">
        <v>3</v>
      </c>
      <c r="C11" s="131" t="s">
        <v>26</v>
      </c>
      <c r="D11" s="131" t="s">
        <v>156</v>
      </c>
      <c r="E11" s="138" t="s">
        <v>98</v>
      </c>
      <c r="F11" s="139" t="s">
        <v>99</v>
      </c>
    </row>
    <row r="12" spans="1:6" ht="75" customHeight="1">
      <c r="A12" s="131"/>
      <c r="B12" s="131"/>
      <c r="C12" s="131"/>
      <c r="D12" s="131"/>
      <c r="E12" s="138"/>
      <c r="F12" s="140"/>
    </row>
    <row r="13" spans="1:6" ht="22.5" customHeight="1" hidden="1">
      <c r="A13" s="5">
        <v>1</v>
      </c>
      <c r="B13" s="6" t="s">
        <v>9</v>
      </c>
      <c r="C13" s="5"/>
      <c r="D13" s="5"/>
      <c r="E13" s="37"/>
      <c r="F13" s="37"/>
    </row>
    <row r="14" spans="1:6" ht="22.5" customHeight="1" hidden="1">
      <c r="A14" s="5">
        <v>1.1</v>
      </c>
      <c r="B14" s="6" t="s">
        <v>10</v>
      </c>
      <c r="C14" s="5"/>
      <c r="D14" s="5"/>
      <c r="E14" s="37"/>
      <c r="F14" s="37"/>
    </row>
    <row r="15" spans="1:6" ht="22.5" customHeight="1" hidden="1">
      <c r="A15" s="5"/>
      <c r="B15" s="6" t="s">
        <v>11</v>
      </c>
      <c r="C15" s="5"/>
      <c r="D15" s="5"/>
      <c r="E15" s="37"/>
      <c r="F15" s="37"/>
    </row>
    <row r="16" spans="1:6" ht="22.5" customHeight="1" hidden="1">
      <c r="A16" s="5"/>
      <c r="B16" s="6" t="s">
        <v>12</v>
      </c>
      <c r="C16" s="5"/>
      <c r="D16" s="5"/>
      <c r="E16" s="37"/>
      <c r="F16" s="37"/>
    </row>
    <row r="17" spans="1:6" ht="22.5" customHeight="1" hidden="1">
      <c r="A17" s="5"/>
      <c r="B17" s="6" t="s">
        <v>27</v>
      </c>
      <c r="C17" s="5"/>
      <c r="D17" s="5"/>
      <c r="E17" s="37"/>
      <c r="F17" s="37"/>
    </row>
    <row r="18" spans="1:6" ht="22.5" customHeight="1" hidden="1">
      <c r="A18" s="5">
        <v>1.2</v>
      </c>
      <c r="B18" s="6" t="s">
        <v>13</v>
      </c>
      <c r="C18" s="5"/>
      <c r="D18" s="5"/>
      <c r="E18" s="37"/>
      <c r="F18" s="37"/>
    </row>
    <row r="19" spans="1:6" ht="22.5" customHeight="1" hidden="1">
      <c r="A19" s="5"/>
      <c r="B19" s="6" t="s">
        <v>14</v>
      </c>
      <c r="C19" s="5"/>
      <c r="D19" s="5"/>
      <c r="E19" s="37"/>
      <c r="F19" s="37"/>
    </row>
    <row r="20" spans="1:6" ht="22.5" customHeight="1" hidden="1">
      <c r="A20" s="5"/>
      <c r="B20" s="6" t="s">
        <v>15</v>
      </c>
      <c r="C20" s="5"/>
      <c r="D20" s="5"/>
      <c r="E20" s="37"/>
      <c r="F20" s="37"/>
    </row>
    <row r="21" spans="1:6" ht="22.5" customHeight="1" hidden="1">
      <c r="A21" s="5"/>
      <c r="B21" s="6" t="s">
        <v>27</v>
      </c>
      <c r="C21" s="5"/>
      <c r="D21" s="5"/>
      <c r="E21" s="37"/>
      <c r="F21" s="37"/>
    </row>
    <row r="22" spans="1:6" ht="22.5" customHeight="1" hidden="1">
      <c r="A22" s="5">
        <v>2</v>
      </c>
      <c r="B22" s="6" t="s">
        <v>16</v>
      </c>
      <c r="C22" s="5"/>
      <c r="D22" s="5"/>
      <c r="E22" s="37"/>
      <c r="F22" s="37"/>
    </row>
    <row r="23" spans="1:6" ht="22.5" customHeight="1" hidden="1">
      <c r="A23" s="5">
        <v>2.1</v>
      </c>
      <c r="B23" s="6" t="s">
        <v>28</v>
      </c>
      <c r="C23" s="5"/>
      <c r="D23" s="5"/>
      <c r="E23" s="37"/>
      <c r="F23" s="37"/>
    </row>
    <row r="24" spans="1:6" ht="22.5" customHeight="1" hidden="1">
      <c r="A24" s="5" t="s">
        <v>17</v>
      </c>
      <c r="B24" s="6" t="s">
        <v>18</v>
      </c>
      <c r="C24" s="5"/>
      <c r="D24" s="5"/>
      <c r="E24" s="37"/>
      <c r="F24" s="37"/>
    </row>
    <row r="25" spans="1:6" ht="22.5" customHeight="1" hidden="1">
      <c r="A25" s="5" t="s">
        <v>19</v>
      </c>
      <c r="B25" s="6" t="s">
        <v>6</v>
      </c>
      <c r="C25" s="5"/>
      <c r="D25" s="5"/>
      <c r="E25" s="37"/>
      <c r="F25" s="37"/>
    </row>
    <row r="26" spans="1:6" ht="22.5" customHeight="1" hidden="1">
      <c r="A26" s="5">
        <v>2.2</v>
      </c>
      <c r="B26" s="6" t="s">
        <v>4</v>
      </c>
      <c r="C26" s="5"/>
      <c r="D26" s="5"/>
      <c r="E26" s="37"/>
      <c r="F26" s="37"/>
    </row>
    <row r="27" spans="1:6" ht="22.5" customHeight="1" hidden="1">
      <c r="A27" s="5" t="s">
        <v>17</v>
      </c>
      <c r="B27" s="6" t="s">
        <v>20</v>
      </c>
      <c r="C27" s="5"/>
      <c r="D27" s="5"/>
      <c r="E27" s="37"/>
      <c r="F27" s="37"/>
    </row>
    <row r="28" spans="1:6" ht="22.5" customHeight="1" hidden="1">
      <c r="A28" s="5" t="s">
        <v>19</v>
      </c>
      <c r="B28" s="6" t="s">
        <v>5</v>
      </c>
      <c r="C28" s="5"/>
      <c r="D28" s="5"/>
      <c r="E28" s="37"/>
      <c r="F28" s="37"/>
    </row>
    <row r="29" spans="1:6" ht="22.5" customHeight="1" hidden="1">
      <c r="A29" s="5">
        <v>3</v>
      </c>
      <c r="B29" s="6" t="s">
        <v>21</v>
      </c>
      <c r="C29" s="5"/>
      <c r="D29" s="5"/>
      <c r="E29" s="37"/>
      <c r="F29" s="37"/>
    </row>
    <row r="30" spans="1:6" ht="22.5" customHeight="1" hidden="1">
      <c r="A30" s="5">
        <v>3.1</v>
      </c>
      <c r="B30" s="6" t="s">
        <v>10</v>
      </c>
      <c r="C30" s="5"/>
      <c r="D30" s="5"/>
      <c r="E30" s="37"/>
      <c r="F30" s="37"/>
    </row>
    <row r="31" spans="1:6" ht="22.5" customHeight="1" hidden="1">
      <c r="A31" s="5"/>
      <c r="B31" s="6" t="s">
        <v>11</v>
      </c>
      <c r="C31" s="5"/>
      <c r="D31" s="5"/>
      <c r="E31" s="37"/>
      <c r="F31" s="37"/>
    </row>
    <row r="32" spans="1:6" ht="22.5" customHeight="1" hidden="1">
      <c r="A32" s="5"/>
      <c r="B32" s="6" t="s">
        <v>12</v>
      </c>
      <c r="C32" s="5"/>
      <c r="D32" s="5"/>
      <c r="E32" s="37"/>
      <c r="F32" s="37"/>
    </row>
    <row r="33" spans="1:6" ht="22.5" customHeight="1" hidden="1">
      <c r="A33" s="5"/>
      <c r="B33" s="6" t="s">
        <v>27</v>
      </c>
      <c r="C33" s="5"/>
      <c r="D33" s="5"/>
      <c r="E33" s="37"/>
      <c r="F33" s="37"/>
    </row>
    <row r="34" spans="1:6" ht="22.5" customHeight="1" hidden="1">
      <c r="A34" s="5">
        <v>3.2</v>
      </c>
      <c r="B34" s="6" t="s">
        <v>13</v>
      </c>
      <c r="C34" s="5"/>
      <c r="D34" s="5"/>
      <c r="E34" s="37"/>
      <c r="F34" s="37"/>
    </row>
    <row r="35" spans="1:6" ht="22.5" customHeight="1" hidden="1">
      <c r="A35" s="5"/>
      <c r="B35" s="6" t="s">
        <v>14</v>
      </c>
      <c r="C35" s="5"/>
      <c r="D35" s="5"/>
      <c r="E35" s="37"/>
      <c r="F35" s="37"/>
    </row>
    <row r="36" spans="1:6" ht="22.5" customHeight="1" hidden="1">
      <c r="A36" s="5"/>
      <c r="B36" s="6" t="s">
        <v>15</v>
      </c>
      <c r="C36" s="5"/>
      <c r="D36" s="5"/>
      <c r="E36" s="37"/>
      <c r="F36" s="37"/>
    </row>
    <row r="37" spans="1:6" ht="22.5" customHeight="1" hidden="1">
      <c r="A37" s="5"/>
      <c r="B37" s="6" t="s">
        <v>27</v>
      </c>
      <c r="C37" s="5"/>
      <c r="D37" s="5"/>
      <c r="E37" s="37"/>
      <c r="F37" s="37"/>
    </row>
    <row r="38" spans="1:12" s="23" customFormat="1" ht="22.5" customHeight="1">
      <c r="A38" s="30" t="s">
        <v>1</v>
      </c>
      <c r="B38" s="31" t="s">
        <v>22</v>
      </c>
      <c r="C38" s="7">
        <f>C39</f>
        <v>8707145000</v>
      </c>
      <c r="D38" s="90">
        <f>D39</f>
        <v>3600514314</v>
      </c>
      <c r="E38" s="40">
        <f aca="true" t="shared" si="0" ref="E38:E45">D38/C38</f>
        <v>0.41351261682216156</v>
      </c>
      <c r="F38" s="39">
        <f>G38/D38</f>
        <v>2.418305897616826</v>
      </c>
      <c r="G38" s="46">
        <v>8707145000</v>
      </c>
      <c r="H38" s="46">
        <f>G38-C38</f>
        <v>0</v>
      </c>
      <c r="I38" s="46"/>
      <c r="J38" s="46"/>
      <c r="K38" s="46"/>
      <c r="L38" s="46"/>
    </row>
    <row r="39" spans="1:12" s="23" customFormat="1" ht="36" customHeight="1">
      <c r="A39" s="30">
        <v>1</v>
      </c>
      <c r="B39" s="31" t="s">
        <v>7</v>
      </c>
      <c r="C39" s="7">
        <f>C40+C113+C128</f>
        <v>8707145000</v>
      </c>
      <c r="D39" s="90">
        <f>D40+D113+D128</f>
        <v>3600514314</v>
      </c>
      <c r="E39" s="40">
        <f t="shared" si="0"/>
        <v>0.41351261682216156</v>
      </c>
      <c r="F39" s="39">
        <f>G39/D39</f>
        <v>0</v>
      </c>
      <c r="G39" s="7"/>
      <c r="H39" s="46"/>
      <c r="I39" s="46"/>
      <c r="J39" s="46"/>
      <c r="K39" s="46"/>
      <c r="L39" s="46"/>
    </row>
    <row r="40" spans="1:12" s="23" customFormat="1" ht="22.5" customHeight="1">
      <c r="A40" s="81">
        <v>1.1</v>
      </c>
      <c r="B40" s="82" t="s">
        <v>20</v>
      </c>
      <c r="C40" s="89">
        <f>C41+C43+C45+C50+C52+C55+C60+C62+C66+C71+C76+C80+C86+C90+C97+C100+C108</f>
        <v>6050914141</v>
      </c>
      <c r="D40" s="91">
        <f>D41+D43+D45+D50+D52+D55+D60+D62+D66+D71+D76+D80+D86+D90+D97+D100+D108</f>
        <v>2644033464</v>
      </c>
      <c r="E40" s="83">
        <f t="shared" si="0"/>
        <v>0.43696430033347583</v>
      </c>
      <c r="F40" s="88">
        <f>G40/D40</f>
        <v>2.288516474313428</v>
      </c>
      <c r="G40" s="7">
        <v>6050914141</v>
      </c>
      <c r="H40" s="46">
        <f>G40-C40</f>
        <v>0</v>
      </c>
      <c r="I40" s="46"/>
      <c r="J40" s="46"/>
      <c r="K40" s="46"/>
      <c r="L40" s="46"/>
    </row>
    <row r="41" spans="1:12" s="21" customFormat="1" ht="22.5" customHeight="1">
      <c r="A41" s="8">
        <v>6000</v>
      </c>
      <c r="B41" s="8" t="s">
        <v>34</v>
      </c>
      <c r="C41" s="22">
        <f>SUM(C42:C42)</f>
        <v>2482194000</v>
      </c>
      <c r="D41" s="22">
        <f>SUM(D42:D42)</f>
        <v>1187651300</v>
      </c>
      <c r="E41" s="40">
        <f t="shared" si="0"/>
        <v>0.47846836306912355</v>
      </c>
      <c r="F41" s="39">
        <f>G41/D41</f>
        <v>0.5885018607734442</v>
      </c>
      <c r="G41" s="45">
        <v>698935000</v>
      </c>
      <c r="H41" s="45"/>
      <c r="I41" s="45"/>
      <c r="J41" s="45"/>
      <c r="K41" s="45"/>
      <c r="L41" s="45"/>
    </row>
    <row r="42" spans="1:12" s="21" customFormat="1" ht="22.5" customHeight="1">
      <c r="A42" s="1">
        <v>6001</v>
      </c>
      <c r="B42" s="1" t="s">
        <v>30</v>
      </c>
      <c r="C42" s="50">
        <v>2482194000</v>
      </c>
      <c r="D42" s="49">
        <v>1187651300</v>
      </c>
      <c r="E42" s="40">
        <f t="shared" si="0"/>
        <v>0.47846836306912355</v>
      </c>
      <c r="F42" s="40"/>
      <c r="G42" s="45"/>
      <c r="H42" s="45"/>
      <c r="I42" s="45"/>
      <c r="J42" s="45"/>
      <c r="K42" s="45"/>
      <c r="L42" s="45"/>
    </row>
    <row r="43" spans="1:12" s="23" customFormat="1" ht="33.75" customHeight="1">
      <c r="A43" s="8">
        <v>6050</v>
      </c>
      <c r="B43" s="84" t="s">
        <v>119</v>
      </c>
      <c r="C43" s="22">
        <f>C44</f>
        <v>365052267</v>
      </c>
      <c r="D43" s="22">
        <f>D44</f>
        <v>163761000</v>
      </c>
      <c r="E43" s="40">
        <f t="shared" si="0"/>
        <v>0.4485960362492421</v>
      </c>
      <c r="F43" s="39">
        <f>G43/D43</f>
        <v>0</v>
      </c>
      <c r="G43" s="46"/>
      <c r="H43" s="46"/>
      <c r="I43" s="46"/>
      <c r="J43" s="46"/>
      <c r="K43" s="46"/>
      <c r="L43" s="46"/>
    </row>
    <row r="44" spans="1:12" s="21" customFormat="1" ht="35.25" customHeight="1">
      <c r="A44" s="1">
        <v>6051</v>
      </c>
      <c r="B44" s="15" t="s">
        <v>119</v>
      </c>
      <c r="C44" s="50">
        <v>365052267</v>
      </c>
      <c r="D44" s="49">
        <v>163761000</v>
      </c>
      <c r="E44" s="40">
        <f t="shared" si="0"/>
        <v>0.4485960362492421</v>
      </c>
      <c r="F44" s="40"/>
      <c r="G44" s="45"/>
      <c r="H44" s="45"/>
      <c r="I44" s="45"/>
      <c r="J44" s="45"/>
      <c r="K44" s="45"/>
      <c r="L44" s="45"/>
    </row>
    <row r="45" spans="1:12" s="21" customFormat="1" ht="22.5" customHeight="1">
      <c r="A45" s="8">
        <v>6100</v>
      </c>
      <c r="B45" s="8" t="s">
        <v>35</v>
      </c>
      <c r="C45" s="22">
        <f>SUM(C46:C49)</f>
        <v>1349928853</v>
      </c>
      <c r="D45" s="22">
        <f>SUM(D46:D49)</f>
        <v>649610401</v>
      </c>
      <c r="E45" s="40">
        <f t="shared" si="0"/>
        <v>0.48121825054434925</v>
      </c>
      <c r="F45" s="39">
        <f>G45/D45</f>
        <v>0.5505512480241215</v>
      </c>
      <c r="G45" s="45">
        <v>357643817</v>
      </c>
      <c r="H45" s="45"/>
      <c r="I45" s="45"/>
      <c r="J45" s="45"/>
      <c r="K45" s="45"/>
      <c r="L45" s="45"/>
    </row>
    <row r="46" spans="1:12" s="21" customFormat="1" ht="21.75" customHeight="1">
      <c r="A46" s="1">
        <v>6101</v>
      </c>
      <c r="B46" s="1" t="s">
        <v>31</v>
      </c>
      <c r="C46" s="50">
        <v>37026000</v>
      </c>
      <c r="D46" s="49">
        <v>16335000</v>
      </c>
      <c r="E46" s="40"/>
      <c r="F46" s="40"/>
      <c r="G46" s="45"/>
      <c r="H46" s="45"/>
      <c r="I46" s="45"/>
      <c r="J46" s="45"/>
      <c r="K46" s="45"/>
      <c r="L46" s="45"/>
    </row>
    <row r="47" spans="1:12" s="21" customFormat="1" ht="21.75" customHeight="1">
      <c r="A47" s="1">
        <v>6112</v>
      </c>
      <c r="B47" s="1" t="s">
        <v>32</v>
      </c>
      <c r="C47" s="50">
        <v>821761573</v>
      </c>
      <c r="D47" s="49">
        <v>399179121</v>
      </c>
      <c r="E47" s="40"/>
      <c r="F47" s="40"/>
      <c r="G47" s="45"/>
      <c r="H47" s="45"/>
      <c r="I47" s="45"/>
      <c r="J47" s="45"/>
      <c r="K47" s="45"/>
      <c r="L47" s="45"/>
    </row>
    <row r="48" spans="1:12" s="21" customFormat="1" ht="21.75" customHeight="1">
      <c r="A48" s="1">
        <v>6113</v>
      </c>
      <c r="B48" s="1" t="s">
        <v>33</v>
      </c>
      <c r="C48" s="50">
        <v>15045000</v>
      </c>
      <c r="D48" s="49">
        <v>3630000</v>
      </c>
      <c r="E48" s="40"/>
      <c r="F48" s="40"/>
      <c r="G48" s="45"/>
      <c r="H48" s="45"/>
      <c r="I48" s="45"/>
      <c r="J48" s="45"/>
      <c r="K48" s="45"/>
      <c r="L48" s="45"/>
    </row>
    <row r="49" spans="1:12" s="21" customFormat="1" ht="21.75" customHeight="1">
      <c r="A49" s="1">
        <v>6115</v>
      </c>
      <c r="B49" s="1" t="s">
        <v>88</v>
      </c>
      <c r="C49" s="50">
        <v>476096280</v>
      </c>
      <c r="D49" s="49">
        <v>230466280</v>
      </c>
      <c r="E49" s="40"/>
      <c r="F49" s="40"/>
      <c r="G49" s="45"/>
      <c r="H49" s="45"/>
      <c r="I49" s="45"/>
      <c r="J49" s="45"/>
      <c r="K49" s="45"/>
      <c r="L49" s="45"/>
    </row>
    <row r="50" spans="1:12" s="21" customFormat="1" ht="21.75" customHeight="1">
      <c r="A50" s="8">
        <v>6200</v>
      </c>
      <c r="B50" s="8" t="s">
        <v>130</v>
      </c>
      <c r="C50" s="22">
        <v>68432000</v>
      </c>
      <c r="D50" s="49"/>
      <c r="E50" s="40"/>
      <c r="F50" s="39"/>
      <c r="G50" s="45"/>
      <c r="H50" s="45"/>
      <c r="I50" s="45"/>
      <c r="J50" s="45"/>
      <c r="K50" s="45"/>
      <c r="L50" s="45"/>
    </row>
    <row r="51" spans="1:12" s="33" customFormat="1" ht="21.75" customHeight="1">
      <c r="A51" s="1">
        <v>6201</v>
      </c>
      <c r="B51" s="1" t="s">
        <v>131</v>
      </c>
      <c r="C51" s="50">
        <v>68432000</v>
      </c>
      <c r="D51" s="80"/>
      <c r="E51" s="40">
        <f>D51/C51</f>
        <v>0</v>
      </c>
      <c r="F51" s="39"/>
      <c r="G51" s="47"/>
      <c r="H51" s="47"/>
      <c r="I51" s="47"/>
      <c r="J51" s="47"/>
      <c r="K51" s="47"/>
      <c r="L51" s="47"/>
    </row>
    <row r="52" spans="1:12" s="21" customFormat="1" ht="21.75" customHeight="1">
      <c r="A52" s="8">
        <v>6250</v>
      </c>
      <c r="B52" s="8" t="s">
        <v>36</v>
      </c>
      <c r="C52" s="22">
        <f>C53+C54</f>
        <v>7350000</v>
      </c>
      <c r="D52" s="22">
        <f>SUM(D53:D54)</f>
        <v>3179000</v>
      </c>
      <c r="E52" s="40">
        <f>D52/C52</f>
        <v>0.4325170068027211</v>
      </c>
      <c r="F52" s="39">
        <f>G52/D52</f>
        <v>0</v>
      </c>
      <c r="G52" s="45"/>
      <c r="H52" s="45"/>
      <c r="I52" s="45"/>
      <c r="J52" s="45"/>
      <c r="K52" s="45"/>
      <c r="L52" s="45"/>
    </row>
    <row r="53" spans="1:12" s="21" customFormat="1" ht="21.75" customHeight="1">
      <c r="A53" s="1">
        <v>6253</v>
      </c>
      <c r="B53" s="1" t="s">
        <v>37</v>
      </c>
      <c r="C53" s="50">
        <v>3318000</v>
      </c>
      <c r="D53" s="50">
        <v>1554000</v>
      </c>
      <c r="E53" s="40">
        <f>D53/C53</f>
        <v>0.46835443037974683</v>
      </c>
      <c r="F53" s="37"/>
      <c r="G53" s="45"/>
      <c r="H53" s="45"/>
      <c r="I53" s="45"/>
      <c r="J53" s="45"/>
      <c r="K53" s="45"/>
      <c r="L53" s="45"/>
    </row>
    <row r="54" spans="1:12" s="21" customFormat="1" ht="21.75" customHeight="1">
      <c r="A54" s="1">
        <v>6299</v>
      </c>
      <c r="B54" s="1" t="s">
        <v>38</v>
      </c>
      <c r="C54" s="50">
        <v>4032000</v>
      </c>
      <c r="D54" s="50">
        <v>1625000</v>
      </c>
      <c r="E54" s="40">
        <f>D54/C54</f>
        <v>0.40302579365079366</v>
      </c>
      <c r="F54" s="37"/>
      <c r="G54" s="45"/>
      <c r="H54" s="45"/>
      <c r="I54" s="45"/>
      <c r="J54" s="45"/>
      <c r="K54" s="45"/>
      <c r="L54" s="45"/>
    </row>
    <row r="55" spans="1:12" s="21" customFormat="1" ht="21.75" customHeight="1">
      <c r="A55" s="8">
        <v>6300</v>
      </c>
      <c r="B55" s="8" t="s">
        <v>39</v>
      </c>
      <c r="C55" s="22">
        <f>SUM(C56:C59)</f>
        <v>703899021</v>
      </c>
      <c r="D55" s="22">
        <f>SUM(D56:D59)</f>
        <v>337444822</v>
      </c>
      <c r="E55" s="39"/>
      <c r="F55" s="39">
        <f>G55/D55</f>
        <v>0.4538270170878485</v>
      </c>
      <c r="G55" s="45">
        <v>153141577</v>
      </c>
      <c r="H55" s="45"/>
      <c r="I55" s="45"/>
      <c r="J55" s="45"/>
      <c r="K55" s="45"/>
      <c r="L55" s="45"/>
    </row>
    <row r="56" spans="1:12" s="21" customFormat="1" ht="21.75" customHeight="1">
      <c r="A56" s="1">
        <v>6301</v>
      </c>
      <c r="B56" s="1" t="s">
        <v>40</v>
      </c>
      <c r="C56" s="50">
        <v>524180044</v>
      </c>
      <c r="D56" s="50">
        <v>251529203</v>
      </c>
      <c r="E56" s="40">
        <f>D56/C56</f>
        <v>0.4798526877913727</v>
      </c>
      <c r="F56" s="40"/>
      <c r="G56" s="45"/>
      <c r="H56" s="45"/>
      <c r="I56" s="45"/>
      <c r="J56" s="45"/>
      <c r="K56" s="45"/>
      <c r="L56" s="45"/>
    </row>
    <row r="57" spans="1:12" s="21" customFormat="1" ht="21.75" customHeight="1">
      <c r="A57" s="1">
        <v>6302</v>
      </c>
      <c r="B57" s="1" t="s">
        <v>41</v>
      </c>
      <c r="C57" s="50">
        <v>89859488</v>
      </c>
      <c r="D57" s="50">
        <v>43033580</v>
      </c>
      <c r="E57" s="40">
        <f>D57/C57</f>
        <v>0.4788985666154697</v>
      </c>
      <c r="F57" s="40"/>
      <c r="G57" s="45"/>
      <c r="H57" s="45"/>
      <c r="I57" s="45"/>
      <c r="J57" s="45"/>
      <c r="K57" s="45"/>
      <c r="L57" s="45"/>
    </row>
    <row r="58" spans="1:12" s="21" customFormat="1" ht="21.75" customHeight="1">
      <c r="A58" s="1">
        <v>6303</v>
      </c>
      <c r="B58" s="1" t="s">
        <v>42</v>
      </c>
      <c r="C58" s="50">
        <v>59906326</v>
      </c>
      <c r="D58" s="50">
        <v>28689053</v>
      </c>
      <c r="E58" s="40">
        <f>D58/C58</f>
        <v>0.4788985557218114</v>
      </c>
      <c r="F58" s="40"/>
      <c r="G58" s="45"/>
      <c r="H58" s="45"/>
      <c r="I58" s="45"/>
      <c r="J58" s="45"/>
      <c r="K58" s="45"/>
      <c r="L58" s="45"/>
    </row>
    <row r="59" spans="1:12" s="21" customFormat="1" ht="21.75" customHeight="1">
      <c r="A59" s="1">
        <v>6304</v>
      </c>
      <c r="B59" s="1" t="s">
        <v>43</v>
      </c>
      <c r="C59" s="50">
        <v>29953163</v>
      </c>
      <c r="D59" s="50">
        <v>14192986</v>
      </c>
      <c r="E59" s="40">
        <f>D59/C59</f>
        <v>0.47383930705414984</v>
      </c>
      <c r="F59" s="40"/>
      <c r="G59" s="45"/>
      <c r="H59" s="45"/>
      <c r="I59" s="45"/>
      <c r="J59" s="45"/>
      <c r="K59" s="45"/>
      <c r="L59" s="45"/>
    </row>
    <row r="60" spans="1:12" s="21" customFormat="1" ht="21.75" customHeight="1">
      <c r="A60" s="34">
        <v>6400</v>
      </c>
      <c r="B60" s="35" t="s">
        <v>75</v>
      </c>
      <c r="C60" s="51">
        <f>C61</f>
        <v>12000000</v>
      </c>
      <c r="D60" s="51">
        <f>D61</f>
        <v>3000000</v>
      </c>
      <c r="E60" s="10">
        <f>E61</f>
        <v>0.25</v>
      </c>
      <c r="F60" s="39"/>
      <c r="G60" s="45"/>
      <c r="H60" s="45"/>
      <c r="I60" s="45"/>
      <c r="J60" s="45"/>
      <c r="K60" s="45"/>
      <c r="L60" s="45"/>
    </row>
    <row r="61" spans="1:12" s="21" customFormat="1" ht="21" customHeight="1">
      <c r="A61" s="36">
        <v>6404</v>
      </c>
      <c r="B61" s="48" t="s">
        <v>117</v>
      </c>
      <c r="C61" s="50">
        <v>12000000</v>
      </c>
      <c r="D61" s="50">
        <v>3000000</v>
      </c>
      <c r="E61" s="40">
        <f>D61/C61</f>
        <v>0.25</v>
      </c>
      <c r="F61" s="40"/>
      <c r="G61" s="45"/>
      <c r="H61" s="45"/>
      <c r="I61" s="45"/>
      <c r="J61" s="45"/>
      <c r="K61" s="45"/>
      <c r="L61" s="45"/>
    </row>
    <row r="62" spans="1:12" s="21" customFormat="1" ht="21" customHeight="1">
      <c r="A62" s="8">
        <v>6500</v>
      </c>
      <c r="B62" s="8" t="s">
        <v>44</v>
      </c>
      <c r="C62" s="3">
        <f>SUM(C63:C65)</f>
        <v>115600000</v>
      </c>
      <c r="D62" s="3">
        <f>SUM(D63:D65)</f>
        <v>36830601</v>
      </c>
      <c r="E62" s="56">
        <f>SUM(E63:E65)</f>
        <v>0.9629726766666666</v>
      </c>
      <c r="F62" s="39">
        <f>G62/D62</f>
        <v>0.22797105591624747</v>
      </c>
      <c r="G62" s="45">
        <v>8396311</v>
      </c>
      <c r="H62" s="45"/>
      <c r="I62" s="45"/>
      <c r="J62" s="45"/>
      <c r="K62" s="45"/>
      <c r="L62" s="45"/>
    </row>
    <row r="63" spans="1:12" s="21" customFormat="1" ht="21" customHeight="1">
      <c r="A63" s="1">
        <v>6501</v>
      </c>
      <c r="B63" s="1" t="s">
        <v>45</v>
      </c>
      <c r="C63" s="13">
        <v>100000000</v>
      </c>
      <c r="D63" s="50">
        <v>29630601</v>
      </c>
      <c r="E63" s="40">
        <f>(D63/C63)</f>
        <v>0.29630601</v>
      </c>
      <c r="F63" s="40"/>
      <c r="G63" s="45"/>
      <c r="H63" s="45"/>
      <c r="I63" s="45"/>
      <c r="J63" s="45"/>
      <c r="K63" s="45"/>
      <c r="L63" s="45"/>
    </row>
    <row r="64" spans="1:12" s="21" customFormat="1" ht="21" customHeight="1">
      <c r="A64" s="1">
        <v>6502</v>
      </c>
      <c r="B64" s="1" t="s">
        <v>46</v>
      </c>
      <c r="C64" s="13">
        <v>4800000</v>
      </c>
      <c r="D64" s="50"/>
      <c r="E64" s="40">
        <f>(D64/C64)</f>
        <v>0</v>
      </c>
      <c r="F64" s="40"/>
      <c r="G64" s="45"/>
      <c r="H64" s="45"/>
      <c r="I64" s="45"/>
      <c r="J64" s="45"/>
      <c r="K64" s="45"/>
      <c r="L64" s="45"/>
    </row>
    <row r="65" spans="1:12" s="21" customFormat="1" ht="21" customHeight="1">
      <c r="A65" s="1">
        <v>6504</v>
      </c>
      <c r="B65" s="1" t="s">
        <v>47</v>
      </c>
      <c r="C65" s="13">
        <v>10800000</v>
      </c>
      <c r="D65" s="50">
        <v>7200000</v>
      </c>
      <c r="E65" s="40">
        <f>(D65/C65)</f>
        <v>0.6666666666666666</v>
      </c>
      <c r="F65" s="40"/>
      <c r="G65" s="45"/>
      <c r="H65" s="45"/>
      <c r="I65" s="45"/>
      <c r="J65" s="45"/>
      <c r="K65" s="45"/>
      <c r="L65" s="45"/>
    </row>
    <row r="66" spans="1:12" s="21" customFormat="1" ht="21" customHeight="1">
      <c r="A66" s="8">
        <v>6550</v>
      </c>
      <c r="B66" s="8" t="s">
        <v>48</v>
      </c>
      <c r="C66" s="3">
        <f>SUM(C67:C70)</f>
        <v>158719341</v>
      </c>
      <c r="D66" s="3">
        <f>SUM(D67:D70)</f>
        <v>61244000</v>
      </c>
      <c r="E66" s="56">
        <f>SUM(E67:E70)</f>
        <v>2.121673967847233</v>
      </c>
      <c r="F66" s="56">
        <f>SUM(F67:F70)</f>
        <v>0</v>
      </c>
      <c r="G66" s="45">
        <v>15551000</v>
      </c>
      <c r="H66" s="45"/>
      <c r="I66" s="45"/>
      <c r="J66" s="45"/>
      <c r="K66" s="45"/>
      <c r="L66" s="45"/>
    </row>
    <row r="67" spans="1:12" s="21" customFormat="1" ht="21" customHeight="1">
      <c r="A67" s="1">
        <v>6551</v>
      </c>
      <c r="B67" s="1" t="s">
        <v>49</v>
      </c>
      <c r="C67" s="13">
        <v>43212200</v>
      </c>
      <c r="D67" s="50">
        <v>22973000</v>
      </c>
      <c r="E67" s="40">
        <f>D67/C67</f>
        <v>0.5316322705161968</v>
      </c>
      <c r="F67" s="40"/>
      <c r="G67" s="45"/>
      <c r="H67" s="45"/>
      <c r="I67" s="45"/>
      <c r="J67" s="45"/>
      <c r="K67" s="45"/>
      <c r="L67" s="45"/>
    </row>
    <row r="68" spans="1:12" s="21" customFormat="1" ht="21" customHeight="1">
      <c r="A68" s="1">
        <v>6552</v>
      </c>
      <c r="B68" s="1" t="s">
        <v>50</v>
      </c>
      <c r="C68" s="13">
        <v>10200000</v>
      </c>
      <c r="D68" s="50">
        <v>6350000</v>
      </c>
      <c r="E68" s="40">
        <f>D68/C68</f>
        <v>0.6225490196078431</v>
      </c>
      <c r="F68" s="40"/>
      <c r="G68" s="45"/>
      <c r="H68" s="45"/>
      <c r="I68" s="45"/>
      <c r="J68" s="45"/>
      <c r="K68" s="45"/>
      <c r="L68" s="45"/>
    </row>
    <row r="69" spans="1:12" s="21" customFormat="1" ht="21" customHeight="1">
      <c r="A69" s="1">
        <v>6559</v>
      </c>
      <c r="B69" s="92" t="s">
        <v>141</v>
      </c>
      <c r="C69" s="13">
        <f>105307141-25000000+5000000</f>
        <v>85307141</v>
      </c>
      <c r="D69" s="50">
        <f>31921000-D70</f>
        <v>16421000</v>
      </c>
      <c r="E69" s="40">
        <f>D69/C69</f>
        <v>0.19249267772319317</v>
      </c>
      <c r="F69" s="53"/>
      <c r="G69" s="45"/>
      <c r="H69" s="45"/>
      <c r="I69" s="45"/>
      <c r="J69" s="45"/>
      <c r="K69" s="45"/>
      <c r="L69" s="45"/>
    </row>
    <row r="70" spans="1:12" s="21" customFormat="1" ht="21" customHeight="1">
      <c r="A70" s="1">
        <v>6559</v>
      </c>
      <c r="B70" s="1" t="s">
        <v>142</v>
      </c>
      <c r="C70" s="13">
        <v>20000000</v>
      </c>
      <c r="D70" s="50">
        <v>15500000</v>
      </c>
      <c r="E70" s="40">
        <f>D70/C70</f>
        <v>0.775</v>
      </c>
      <c r="F70" s="53"/>
      <c r="G70" s="45"/>
      <c r="H70" s="45"/>
      <c r="I70" s="45"/>
      <c r="J70" s="45"/>
      <c r="K70" s="45"/>
      <c r="L70" s="45"/>
    </row>
    <row r="71" spans="1:12" s="21" customFormat="1" ht="21" customHeight="1">
      <c r="A71" s="8">
        <v>6600</v>
      </c>
      <c r="B71" s="8" t="s">
        <v>52</v>
      </c>
      <c r="C71" s="3">
        <f>SUM(C72:C75)</f>
        <v>18600000</v>
      </c>
      <c r="D71" s="3">
        <f>SUM(D72:D75)</f>
        <v>1932000</v>
      </c>
      <c r="E71" s="56">
        <f>SUM(E72:E75)</f>
        <v>0.4066666666666666</v>
      </c>
      <c r="F71" s="39">
        <f>G71/D71</f>
        <v>1.1987577639751552</v>
      </c>
      <c r="G71" s="45">
        <v>2316000</v>
      </c>
      <c r="H71" s="45"/>
      <c r="I71" s="45"/>
      <c r="J71" s="45"/>
      <c r="K71" s="45"/>
      <c r="L71" s="45"/>
    </row>
    <row r="72" spans="1:12" s="21" customFormat="1" ht="21" customHeight="1">
      <c r="A72" s="1">
        <v>6601</v>
      </c>
      <c r="B72" s="1" t="s">
        <v>53</v>
      </c>
      <c r="C72" s="13">
        <v>1800000</v>
      </c>
      <c r="D72" s="50">
        <v>132000</v>
      </c>
      <c r="E72" s="40">
        <f>(D72/C72)</f>
        <v>0.07333333333333333</v>
      </c>
      <c r="F72" s="40"/>
      <c r="G72" s="45"/>
      <c r="H72" s="45"/>
      <c r="I72" s="45"/>
      <c r="J72" s="45"/>
      <c r="K72" s="45"/>
      <c r="L72" s="45"/>
    </row>
    <row r="73" spans="1:12" s="21" customFormat="1" ht="21" customHeight="1">
      <c r="A73" s="1">
        <v>6605</v>
      </c>
      <c r="B73" s="1" t="s">
        <v>55</v>
      </c>
      <c r="C73" s="13">
        <v>8400000</v>
      </c>
      <c r="D73" s="50"/>
      <c r="E73" s="40">
        <f>(D73/C73)</f>
        <v>0</v>
      </c>
      <c r="F73" s="40"/>
      <c r="G73" s="45"/>
      <c r="H73" s="45"/>
      <c r="I73" s="45"/>
      <c r="J73" s="45"/>
      <c r="K73" s="45"/>
      <c r="L73" s="45"/>
    </row>
    <row r="74" spans="1:12" s="21" customFormat="1" ht="21" customHeight="1">
      <c r="A74" s="1">
        <v>6608</v>
      </c>
      <c r="B74" s="1" t="s">
        <v>54</v>
      </c>
      <c r="C74" s="13">
        <v>3000000</v>
      </c>
      <c r="D74" s="50"/>
      <c r="E74" s="40">
        <f>(D74/C74)</f>
        <v>0</v>
      </c>
      <c r="F74" s="40"/>
      <c r="G74" s="45"/>
      <c r="H74" s="45"/>
      <c r="I74" s="45"/>
      <c r="J74" s="45"/>
      <c r="K74" s="45"/>
      <c r="L74" s="45"/>
    </row>
    <row r="75" spans="1:12" s="21" customFormat="1" ht="21" customHeight="1">
      <c r="A75" s="1">
        <v>6618</v>
      </c>
      <c r="B75" s="1" t="s">
        <v>87</v>
      </c>
      <c r="C75" s="13">
        <v>5400000</v>
      </c>
      <c r="D75" s="50">
        <v>1800000</v>
      </c>
      <c r="E75" s="40">
        <f>(D75/C75)</f>
        <v>0.3333333333333333</v>
      </c>
      <c r="F75" s="40"/>
      <c r="G75" s="45"/>
      <c r="H75" s="45"/>
      <c r="I75" s="45"/>
      <c r="J75" s="45"/>
      <c r="K75" s="45"/>
      <c r="L75" s="45"/>
    </row>
    <row r="76" spans="1:12" s="21" customFormat="1" ht="21" customHeight="1">
      <c r="A76" s="8">
        <v>6650</v>
      </c>
      <c r="B76" s="8" t="s">
        <v>56</v>
      </c>
      <c r="C76" s="3">
        <f>SUM(C77:C79)</f>
        <v>5840000</v>
      </c>
      <c r="D76" s="3">
        <f>SUM(D77:D79)</f>
        <v>0</v>
      </c>
      <c r="E76" s="39"/>
      <c r="F76" s="39"/>
      <c r="G76" s="45"/>
      <c r="H76" s="45"/>
      <c r="I76" s="45"/>
      <c r="J76" s="45"/>
      <c r="K76" s="45"/>
      <c r="L76" s="45"/>
    </row>
    <row r="77" spans="1:12" s="21" customFormat="1" ht="21" customHeight="1">
      <c r="A77" s="1">
        <v>6651</v>
      </c>
      <c r="B77" s="1" t="s">
        <v>106</v>
      </c>
      <c r="C77" s="13">
        <v>1200000</v>
      </c>
      <c r="D77" s="13"/>
      <c r="E77" s="40">
        <f>D77/C77</f>
        <v>0</v>
      </c>
      <c r="F77" s="37"/>
      <c r="G77" s="45"/>
      <c r="H77" s="45"/>
      <c r="I77" s="45"/>
      <c r="J77" s="45"/>
      <c r="K77" s="45"/>
      <c r="L77" s="45"/>
    </row>
    <row r="78" spans="1:12" s="21" customFormat="1" ht="21" customHeight="1">
      <c r="A78" s="1">
        <v>6657</v>
      </c>
      <c r="B78" s="1" t="s">
        <v>57</v>
      </c>
      <c r="C78" s="13">
        <v>1200000</v>
      </c>
      <c r="D78" s="13"/>
      <c r="E78" s="40">
        <f>D78/C78</f>
        <v>0</v>
      </c>
      <c r="F78" s="37"/>
      <c r="G78" s="45"/>
      <c r="H78" s="45"/>
      <c r="I78" s="45"/>
      <c r="J78" s="45"/>
      <c r="K78" s="45"/>
      <c r="L78" s="45"/>
    </row>
    <row r="79" spans="1:12" s="21" customFormat="1" ht="21" customHeight="1">
      <c r="A79" s="1">
        <v>6699</v>
      </c>
      <c r="B79" s="1" t="s">
        <v>58</v>
      </c>
      <c r="C79" s="13">
        <v>3440000</v>
      </c>
      <c r="D79" s="13"/>
      <c r="E79" s="40">
        <f>D79/C79</f>
        <v>0</v>
      </c>
      <c r="F79" s="37"/>
      <c r="G79" s="45"/>
      <c r="H79" s="45"/>
      <c r="I79" s="45"/>
      <c r="J79" s="45"/>
      <c r="K79" s="45"/>
      <c r="L79" s="45"/>
    </row>
    <row r="80" spans="1:12" s="21" customFormat="1" ht="21" customHeight="1">
      <c r="A80" s="8">
        <v>6700</v>
      </c>
      <c r="B80" s="8" t="s">
        <v>59</v>
      </c>
      <c r="C80" s="3">
        <f>SUM(C81:C85)</f>
        <v>67876459</v>
      </c>
      <c r="D80" s="3">
        <f>SUM(D81:D85)</f>
        <v>9349500</v>
      </c>
      <c r="E80" s="56">
        <f>SUM(E81:E85)</f>
        <v>0.3333333333333333</v>
      </c>
      <c r="F80" s="39">
        <f>G80/D80</f>
        <v>1.0742820471682977</v>
      </c>
      <c r="G80" s="45">
        <v>10044000</v>
      </c>
      <c r="H80" s="45"/>
      <c r="I80" s="45"/>
      <c r="J80" s="45"/>
      <c r="K80" s="45"/>
      <c r="L80" s="45"/>
    </row>
    <row r="81" spans="1:12" s="21" customFormat="1" ht="21" customHeight="1">
      <c r="A81" s="1">
        <v>6701</v>
      </c>
      <c r="B81" s="1" t="s">
        <v>60</v>
      </c>
      <c r="C81" s="13">
        <v>15000000</v>
      </c>
      <c r="D81" s="50">
        <v>1597500</v>
      </c>
      <c r="E81" s="40"/>
      <c r="F81" s="40"/>
      <c r="G81" s="45"/>
      <c r="H81" s="45"/>
      <c r="I81" s="45"/>
      <c r="J81" s="45"/>
      <c r="K81" s="45"/>
      <c r="L81" s="45"/>
    </row>
    <row r="82" spans="1:12" s="21" customFormat="1" ht="21" customHeight="1">
      <c r="A82" s="1">
        <v>6702</v>
      </c>
      <c r="B82" s="1" t="s">
        <v>61</v>
      </c>
      <c r="C82" s="13">
        <v>22876459</v>
      </c>
      <c r="D82" s="50">
        <v>1752000</v>
      </c>
      <c r="E82" s="40"/>
      <c r="F82" s="40"/>
      <c r="G82" s="45"/>
      <c r="H82" s="45"/>
      <c r="I82" s="45"/>
      <c r="J82" s="45"/>
      <c r="K82" s="45"/>
      <c r="L82" s="45"/>
    </row>
    <row r="83" spans="1:12" s="21" customFormat="1" ht="21" customHeight="1">
      <c r="A83" s="1">
        <v>6703</v>
      </c>
      <c r="B83" s="1" t="s">
        <v>62</v>
      </c>
      <c r="C83" s="13">
        <v>9000000</v>
      </c>
      <c r="D83" s="50"/>
      <c r="E83" s="40"/>
      <c r="F83" s="40"/>
      <c r="G83" s="45"/>
      <c r="H83" s="45"/>
      <c r="I83" s="45"/>
      <c r="J83" s="45"/>
      <c r="K83" s="45"/>
      <c r="L83" s="45"/>
    </row>
    <row r="84" spans="1:12" s="21" customFormat="1" ht="22.5" customHeight="1">
      <c r="A84" s="1">
        <v>6704</v>
      </c>
      <c r="B84" s="1" t="s">
        <v>63</v>
      </c>
      <c r="C84" s="13">
        <v>18000000</v>
      </c>
      <c r="D84" s="50">
        <v>6000000</v>
      </c>
      <c r="E84" s="40">
        <f>D84/C84</f>
        <v>0.3333333333333333</v>
      </c>
      <c r="F84" s="40"/>
      <c r="G84" s="45"/>
      <c r="H84" s="45"/>
      <c r="I84" s="45"/>
      <c r="J84" s="45"/>
      <c r="K84" s="45"/>
      <c r="L84" s="45"/>
    </row>
    <row r="85" spans="1:12" s="21" customFormat="1" ht="22.5" customHeight="1">
      <c r="A85" s="1">
        <v>6749</v>
      </c>
      <c r="B85" s="1" t="s">
        <v>64</v>
      </c>
      <c r="C85" s="13">
        <v>3000000</v>
      </c>
      <c r="D85" s="50"/>
      <c r="E85" s="40"/>
      <c r="F85" s="40"/>
      <c r="G85" s="45"/>
      <c r="H85" s="45"/>
      <c r="I85" s="45"/>
      <c r="J85" s="45"/>
      <c r="K85" s="45"/>
      <c r="L85" s="45"/>
    </row>
    <row r="86" spans="1:12" s="23" customFormat="1" ht="22.5" customHeight="1">
      <c r="A86" s="9">
        <v>6750</v>
      </c>
      <c r="B86" s="9" t="s">
        <v>82</v>
      </c>
      <c r="C86" s="3">
        <f>SUM(C87:C89)</f>
        <v>82004400</v>
      </c>
      <c r="D86" s="3">
        <f>SUM(D87:D89)</f>
        <v>48421800</v>
      </c>
      <c r="E86" s="56">
        <f>SUM(E87:E89)</f>
        <v>1.8419028340080972</v>
      </c>
      <c r="F86" s="39">
        <f>G86/D86</f>
        <v>0.4752177738126216</v>
      </c>
      <c r="G86" s="46">
        <v>23010900</v>
      </c>
      <c r="H86" s="46"/>
      <c r="I86" s="46"/>
      <c r="J86" s="46"/>
      <c r="K86" s="46"/>
      <c r="L86" s="46"/>
    </row>
    <row r="87" spans="1:12" s="23" customFormat="1" ht="22.5" customHeight="1">
      <c r="A87" s="1">
        <v>6751</v>
      </c>
      <c r="B87" s="1" t="s">
        <v>107</v>
      </c>
      <c r="C87" s="13">
        <v>4500000</v>
      </c>
      <c r="D87" s="13"/>
      <c r="E87" s="40"/>
      <c r="F87" s="40"/>
      <c r="G87" s="46"/>
      <c r="H87" s="46"/>
      <c r="I87" s="46"/>
      <c r="J87" s="46"/>
      <c r="K87" s="46"/>
      <c r="L87" s="46"/>
    </row>
    <row r="88" spans="1:12" s="21" customFormat="1" ht="22.5" customHeight="1">
      <c r="A88" s="1">
        <v>6757</v>
      </c>
      <c r="B88" s="1" t="s">
        <v>90</v>
      </c>
      <c r="C88" s="13">
        <v>65504400</v>
      </c>
      <c r="D88" s="13">
        <v>32221800</v>
      </c>
      <c r="E88" s="40">
        <f>D88/C88</f>
        <v>0.49190283400809715</v>
      </c>
      <c r="F88" s="40"/>
      <c r="G88" s="45"/>
      <c r="H88" s="45"/>
      <c r="I88" s="45"/>
      <c r="J88" s="45"/>
      <c r="K88" s="45"/>
      <c r="L88" s="45"/>
    </row>
    <row r="89" spans="1:12" s="21" customFormat="1" ht="22.5" customHeight="1">
      <c r="A89" s="1">
        <v>6799</v>
      </c>
      <c r="B89" s="1" t="s">
        <v>91</v>
      </c>
      <c r="C89" s="13">
        <v>12000000</v>
      </c>
      <c r="D89" s="50">
        <v>16200000</v>
      </c>
      <c r="E89" s="40">
        <f>D89/C89</f>
        <v>1.35</v>
      </c>
      <c r="F89" s="40"/>
      <c r="G89" s="45"/>
      <c r="H89" s="45"/>
      <c r="I89" s="45"/>
      <c r="J89" s="45"/>
      <c r="K89" s="45"/>
      <c r="L89" s="45"/>
    </row>
    <row r="90" spans="1:12" s="21" customFormat="1" ht="22.5" customHeight="1">
      <c r="A90" s="14">
        <v>6900</v>
      </c>
      <c r="B90" s="8" t="s">
        <v>65</v>
      </c>
      <c r="C90" s="3">
        <f>SUM(C91:C96)</f>
        <v>100892859</v>
      </c>
      <c r="D90" s="3">
        <f>SUM(D91:D96)</f>
        <v>44033975</v>
      </c>
      <c r="E90" s="56">
        <f>SUM(E91:E96)</f>
        <v>1.5966115716611347</v>
      </c>
      <c r="F90" s="39">
        <f>G90/D90</f>
        <v>0.17018677055614442</v>
      </c>
      <c r="G90" s="45">
        <v>7494000</v>
      </c>
      <c r="H90" s="45"/>
      <c r="I90" s="45"/>
      <c r="J90" s="45"/>
      <c r="K90" s="45"/>
      <c r="L90" s="45"/>
    </row>
    <row r="91" spans="1:12" s="21" customFormat="1" ht="22.5" customHeight="1">
      <c r="A91" s="26">
        <v>6905</v>
      </c>
      <c r="B91" s="1" t="s">
        <v>93</v>
      </c>
      <c r="C91" s="13">
        <v>14000000</v>
      </c>
      <c r="D91" s="13"/>
      <c r="E91" s="40"/>
      <c r="F91" s="40"/>
      <c r="G91" s="45"/>
      <c r="H91" s="45"/>
      <c r="I91" s="45"/>
      <c r="J91" s="45"/>
      <c r="K91" s="45"/>
      <c r="L91" s="45"/>
    </row>
    <row r="92" spans="1:12" s="21" customFormat="1" ht="22.5" customHeight="1">
      <c r="A92" s="26">
        <v>6907</v>
      </c>
      <c r="B92" s="1" t="s">
        <v>94</v>
      </c>
      <c r="C92" s="13">
        <v>9000000</v>
      </c>
      <c r="D92" s="13">
        <v>1205000</v>
      </c>
      <c r="E92" s="40">
        <f>D92/C92</f>
        <v>0.1338888888888889</v>
      </c>
      <c r="F92" s="40"/>
      <c r="G92" s="45"/>
      <c r="H92" s="45"/>
      <c r="I92" s="45"/>
      <c r="J92" s="45"/>
      <c r="K92" s="45"/>
      <c r="L92" s="45"/>
    </row>
    <row r="93" spans="1:12" s="21" customFormat="1" ht="22.5" customHeight="1">
      <c r="A93" s="1">
        <v>6912</v>
      </c>
      <c r="B93" s="1" t="s">
        <v>66</v>
      </c>
      <c r="C93" s="13">
        <v>20000000</v>
      </c>
      <c r="D93" s="50">
        <v>5530000</v>
      </c>
      <c r="E93" s="40">
        <f>D93/C93</f>
        <v>0.2765</v>
      </c>
      <c r="F93" s="40"/>
      <c r="G93" s="45"/>
      <c r="H93" s="45"/>
      <c r="I93" s="45"/>
      <c r="J93" s="45"/>
      <c r="K93" s="45"/>
      <c r="L93" s="45"/>
    </row>
    <row r="94" spans="1:12" s="21" customFormat="1" ht="22.5" customHeight="1">
      <c r="A94" s="1">
        <v>6913</v>
      </c>
      <c r="B94" s="1" t="s">
        <v>67</v>
      </c>
      <c r="C94" s="13">
        <v>12000000</v>
      </c>
      <c r="D94" s="50">
        <v>8000000</v>
      </c>
      <c r="E94" s="40"/>
      <c r="F94" s="40"/>
      <c r="G94" s="45"/>
      <c r="H94" s="45"/>
      <c r="I94" s="45"/>
      <c r="J94" s="45"/>
      <c r="K94" s="45"/>
      <c r="L94" s="45"/>
    </row>
    <row r="95" spans="1:12" s="21" customFormat="1" ht="22.5" customHeight="1">
      <c r="A95" s="1">
        <v>6921</v>
      </c>
      <c r="B95" s="1" t="s">
        <v>139</v>
      </c>
      <c r="C95" s="13">
        <v>16892859</v>
      </c>
      <c r="D95" s="50">
        <v>7118000</v>
      </c>
      <c r="E95" s="40">
        <f>D95/C95</f>
        <v>0.421361475875694</v>
      </c>
      <c r="F95" s="37"/>
      <c r="G95" s="45"/>
      <c r="H95" s="45"/>
      <c r="I95" s="45"/>
      <c r="J95" s="45"/>
      <c r="K95" s="45"/>
      <c r="L95" s="45"/>
    </row>
    <row r="96" spans="1:12" s="21" customFormat="1" ht="35.25" customHeight="1">
      <c r="A96" s="1">
        <v>6949</v>
      </c>
      <c r="B96" s="15" t="s">
        <v>138</v>
      </c>
      <c r="C96" s="13">
        <v>29000000</v>
      </c>
      <c r="D96" s="50">
        <v>22180975</v>
      </c>
      <c r="E96" s="40">
        <f>D96/C96</f>
        <v>0.7648612068965517</v>
      </c>
      <c r="F96" s="40"/>
      <c r="G96" s="45"/>
      <c r="H96" s="45"/>
      <c r="I96" s="45"/>
      <c r="J96" s="45"/>
      <c r="K96" s="45"/>
      <c r="L96" s="45"/>
    </row>
    <row r="97" spans="1:12" s="23" customFormat="1" ht="24" customHeight="1">
      <c r="A97" s="9">
        <v>6950</v>
      </c>
      <c r="B97" s="11" t="s">
        <v>108</v>
      </c>
      <c r="C97" s="32">
        <f>SUM(C98:C99)</f>
        <v>39920141</v>
      </c>
      <c r="D97" s="32">
        <f>SUM(D98:D99)</f>
        <v>0</v>
      </c>
      <c r="E97" s="32">
        <f>SUM(E98:E99)</f>
        <v>0</v>
      </c>
      <c r="F97" s="39"/>
      <c r="G97" s="46"/>
      <c r="H97" s="46"/>
      <c r="I97" s="46"/>
      <c r="J97" s="46"/>
      <c r="K97" s="46"/>
      <c r="L97" s="46"/>
    </row>
    <row r="98" spans="1:12" s="21" customFormat="1" ht="21" customHeight="1">
      <c r="A98" s="1">
        <v>6955</v>
      </c>
      <c r="B98" s="15" t="s">
        <v>109</v>
      </c>
      <c r="C98" s="13">
        <v>9613000</v>
      </c>
      <c r="D98" s="13"/>
      <c r="E98" s="40"/>
      <c r="F98" s="40"/>
      <c r="G98" s="45"/>
      <c r="H98" s="45"/>
      <c r="I98" s="45"/>
      <c r="J98" s="45"/>
      <c r="K98" s="45"/>
      <c r="L98" s="45"/>
    </row>
    <row r="99" spans="1:12" s="21" customFormat="1" ht="21" customHeight="1">
      <c r="A99" s="1">
        <v>6999</v>
      </c>
      <c r="B99" s="15" t="s">
        <v>110</v>
      </c>
      <c r="C99" s="13">
        <v>30307141</v>
      </c>
      <c r="D99" s="13"/>
      <c r="E99" s="40"/>
      <c r="F99" s="40"/>
      <c r="G99" s="45"/>
      <c r="H99" s="45"/>
      <c r="I99" s="45"/>
      <c r="J99" s="45"/>
      <c r="K99" s="45"/>
      <c r="L99" s="45"/>
    </row>
    <row r="100" spans="1:12" s="21" customFormat="1" ht="21" customHeight="1">
      <c r="A100" s="8">
        <v>7000</v>
      </c>
      <c r="B100" s="8" t="s">
        <v>68</v>
      </c>
      <c r="C100" s="3">
        <f>SUM(C101:C107)</f>
        <v>420716800</v>
      </c>
      <c r="D100" s="3">
        <f>SUM(D101:D107)</f>
        <v>70160500</v>
      </c>
      <c r="E100" s="56">
        <f>SUM(E101:E107)</f>
        <v>0.30516392478908105</v>
      </c>
      <c r="F100" s="39">
        <f>G100/D100</f>
        <v>0.23916591244361143</v>
      </c>
      <c r="G100" s="45">
        <v>16780000</v>
      </c>
      <c r="H100" s="45"/>
      <c r="I100" s="45"/>
      <c r="J100" s="45"/>
      <c r="K100" s="45"/>
      <c r="L100" s="45"/>
    </row>
    <row r="101" spans="1:12" s="21" customFormat="1" ht="21" customHeight="1">
      <c r="A101" s="1">
        <v>7001</v>
      </c>
      <c r="B101" s="1" t="s">
        <v>69</v>
      </c>
      <c r="C101" s="13">
        <v>22156800</v>
      </c>
      <c r="D101" s="50">
        <v>1250000</v>
      </c>
      <c r="E101" s="40">
        <f aca="true" t="shared" si="1" ref="E101:E107">D101/C101</f>
        <v>0.056416088965915656</v>
      </c>
      <c r="F101" s="37"/>
      <c r="G101" s="45"/>
      <c r="H101" s="45"/>
      <c r="I101" s="45"/>
      <c r="J101" s="45"/>
      <c r="K101" s="45"/>
      <c r="L101" s="45"/>
    </row>
    <row r="102" spans="1:12" s="21" customFormat="1" ht="21" customHeight="1">
      <c r="A102" s="79" t="s">
        <v>143</v>
      </c>
      <c r="B102" s="1" t="s">
        <v>126</v>
      </c>
      <c r="C102" s="13">
        <v>6000000</v>
      </c>
      <c r="D102" s="50">
        <v>1983000</v>
      </c>
      <c r="E102" s="40"/>
      <c r="F102" s="37"/>
      <c r="G102" s="45"/>
      <c r="H102" s="45"/>
      <c r="I102" s="45"/>
      <c r="J102" s="45"/>
      <c r="K102" s="45"/>
      <c r="L102" s="45"/>
    </row>
    <row r="103" spans="1:12" s="21" customFormat="1" ht="21" customHeight="1">
      <c r="A103" s="1">
        <v>7004</v>
      </c>
      <c r="B103" s="1" t="s">
        <v>70</v>
      </c>
      <c r="C103" s="13">
        <v>1820000</v>
      </c>
      <c r="D103" s="50"/>
      <c r="E103" s="40"/>
      <c r="F103" s="37"/>
      <c r="G103" s="45"/>
      <c r="H103" s="45"/>
      <c r="I103" s="45"/>
      <c r="J103" s="45"/>
      <c r="K103" s="45"/>
      <c r="L103" s="45"/>
    </row>
    <row r="104" spans="1:12" s="21" customFormat="1" ht="21" customHeight="1">
      <c r="A104" s="16">
        <v>7049</v>
      </c>
      <c r="B104" s="1" t="s">
        <v>71</v>
      </c>
      <c r="C104" s="13">
        <v>37400000</v>
      </c>
      <c r="D104" s="50">
        <v>32150000</v>
      </c>
      <c r="E104" s="40"/>
      <c r="F104" s="37"/>
      <c r="G104" s="45"/>
      <c r="H104" s="45"/>
      <c r="I104" s="45"/>
      <c r="J104" s="45"/>
      <c r="K104" s="45"/>
      <c r="L104" s="45"/>
    </row>
    <row r="105" spans="1:12" s="21" customFormat="1" ht="21" customHeight="1">
      <c r="A105" s="16">
        <v>7049</v>
      </c>
      <c r="B105" s="1" t="s">
        <v>127</v>
      </c>
      <c r="C105" s="13">
        <v>91014000</v>
      </c>
      <c r="D105" s="50"/>
      <c r="E105" s="40"/>
      <c r="F105" s="40"/>
      <c r="G105" s="45"/>
      <c r="H105" s="45"/>
      <c r="I105" s="45"/>
      <c r="J105" s="45"/>
      <c r="K105" s="45"/>
      <c r="L105" s="45"/>
    </row>
    <row r="106" spans="1:12" s="21" customFormat="1" ht="21" customHeight="1">
      <c r="A106" s="16">
        <v>7049</v>
      </c>
      <c r="B106" s="1" t="s">
        <v>72</v>
      </c>
      <c r="C106" s="13">
        <v>166648000</v>
      </c>
      <c r="D106" s="50">
        <f>66927500-34300000-6850000</f>
        <v>25777500</v>
      </c>
      <c r="E106" s="40">
        <f t="shared" si="1"/>
        <v>0.15468232442033508</v>
      </c>
      <c r="F106" s="53"/>
      <c r="G106" s="45"/>
      <c r="H106" s="45"/>
      <c r="I106" s="45"/>
      <c r="J106" s="45"/>
      <c r="K106" s="45"/>
      <c r="L106" s="45"/>
    </row>
    <row r="107" spans="1:12" s="21" customFormat="1" ht="21" customHeight="1">
      <c r="A107" s="16">
        <v>7049</v>
      </c>
      <c r="B107" s="1" t="s">
        <v>147</v>
      </c>
      <c r="C107" s="13">
        <v>95678000</v>
      </c>
      <c r="D107" s="50">
        <v>9000000</v>
      </c>
      <c r="E107" s="40">
        <f t="shared" si="1"/>
        <v>0.09406551140283033</v>
      </c>
      <c r="F107" s="53"/>
      <c r="G107" s="45">
        <f>D107+D104</f>
        <v>41150000</v>
      </c>
      <c r="H107" s="45">
        <v>66927500</v>
      </c>
      <c r="I107" s="45">
        <f>H107-D104-D106-D107</f>
        <v>0</v>
      </c>
      <c r="J107" s="45"/>
      <c r="K107" s="45"/>
      <c r="L107" s="45"/>
    </row>
    <row r="108" spans="1:12" s="21" customFormat="1" ht="21" customHeight="1">
      <c r="A108" s="8">
        <v>7750</v>
      </c>
      <c r="B108" s="8" t="s">
        <v>64</v>
      </c>
      <c r="C108" s="3">
        <f>SUM(C109:C112)</f>
        <v>51888000</v>
      </c>
      <c r="D108" s="3">
        <f>SUM(D109:D112)</f>
        <v>27414565</v>
      </c>
      <c r="E108" s="56">
        <f>SUM(E109:E112)</f>
        <v>0.677810134863124</v>
      </c>
      <c r="F108" s="39">
        <f>G108/D108</f>
        <v>0</v>
      </c>
      <c r="G108" s="45"/>
      <c r="H108" s="45"/>
      <c r="I108" s="45"/>
      <c r="J108" s="45"/>
      <c r="K108" s="45"/>
      <c r="L108" s="45"/>
    </row>
    <row r="109" spans="1:12" s="21" customFormat="1" ht="21" customHeight="1">
      <c r="A109" s="1">
        <v>7756</v>
      </c>
      <c r="B109" s="1" t="s">
        <v>128</v>
      </c>
      <c r="C109" s="13">
        <v>5888000</v>
      </c>
      <c r="D109" s="13">
        <v>569800</v>
      </c>
      <c r="E109" s="40">
        <f>D109/C109</f>
        <v>0.09677309782608695</v>
      </c>
      <c r="F109" s="40"/>
      <c r="G109" s="45"/>
      <c r="H109" s="45"/>
      <c r="I109" s="45"/>
      <c r="J109" s="45"/>
      <c r="K109" s="45"/>
      <c r="L109" s="45"/>
    </row>
    <row r="110" spans="1:12" s="21" customFormat="1" ht="34.5" customHeight="1">
      <c r="A110" s="1">
        <v>7757</v>
      </c>
      <c r="B110" s="15" t="s">
        <v>120</v>
      </c>
      <c r="C110" s="13">
        <v>13000000</v>
      </c>
      <c r="D110" s="13">
        <v>11156765</v>
      </c>
      <c r="E110" s="40"/>
      <c r="F110" s="40"/>
      <c r="G110" s="45"/>
      <c r="H110" s="45"/>
      <c r="I110" s="45"/>
      <c r="J110" s="45"/>
      <c r="K110" s="45"/>
      <c r="L110" s="45"/>
    </row>
    <row r="111" spans="1:12" s="21" customFormat="1" ht="22.5" customHeight="1">
      <c r="A111" s="1">
        <v>7761</v>
      </c>
      <c r="B111" s="1" t="s">
        <v>111</v>
      </c>
      <c r="C111" s="13">
        <v>6000000</v>
      </c>
      <c r="D111" s="13"/>
      <c r="E111" s="40"/>
      <c r="F111" s="40"/>
      <c r="G111" s="45"/>
      <c r="H111" s="45"/>
      <c r="I111" s="45"/>
      <c r="J111" s="45"/>
      <c r="K111" s="45"/>
      <c r="L111" s="45"/>
    </row>
    <row r="112" spans="1:12" s="21" customFormat="1" ht="22.5" customHeight="1">
      <c r="A112" s="12">
        <v>7799</v>
      </c>
      <c r="B112" s="1" t="s">
        <v>73</v>
      </c>
      <c r="C112" s="13">
        <v>27000000</v>
      </c>
      <c r="D112" s="13">
        <v>15688000</v>
      </c>
      <c r="E112" s="40">
        <f>D112/C112</f>
        <v>0.581037037037037</v>
      </c>
      <c r="F112" s="40"/>
      <c r="G112" s="45"/>
      <c r="H112" s="45"/>
      <c r="I112" s="45"/>
      <c r="J112" s="45"/>
      <c r="K112" s="45"/>
      <c r="L112" s="45"/>
    </row>
    <row r="113" spans="1:12" s="21" customFormat="1" ht="22.5" customHeight="1">
      <c r="A113" s="81">
        <v>1.2</v>
      </c>
      <c r="B113" s="82" t="s">
        <v>105</v>
      </c>
      <c r="C113" s="85">
        <f>C114+C116+C118+C123</f>
        <v>1134132859</v>
      </c>
      <c r="D113" s="85">
        <f>D114+D116+D118+D123</f>
        <v>503037273</v>
      </c>
      <c r="E113" s="83">
        <f>D113/C113</f>
        <v>0.44354351345004106</v>
      </c>
      <c r="F113" s="88">
        <f>G113/D113</f>
        <v>2.254570227443166</v>
      </c>
      <c r="G113" s="45">
        <f>C113</f>
        <v>1134132859</v>
      </c>
      <c r="H113" s="45"/>
      <c r="I113" s="45"/>
      <c r="J113" s="45"/>
      <c r="K113" s="45"/>
      <c r="L113" s="45"/>
    </row>
    <row r="114" spans="1:12" s="21" customFormat="1" ht="18.75" customHeight="1">
      <c r="A114" s="8">
        <v>6000</v>
      </c>
      <c r="B114" s="8" t="s">
        <v>34</v>
      </c>
      <c r="C114" s="22">
        <f>SUM(C115:C115)</f>
        <v>574392000</v>
      </c>
      <c r="D114" s="22">
        <f>SUM(D115:D115)</f>
        <v>274828403</v>
      </c>
      <c r="E114" s="57">
        <f>SUM(E115:E115)</f>
        <v>0.4784683682920375</v>
      </c>
      <c r="F114" s="39"/>
      <c r="G114" s="45">
        <v>100032800</v>
      </c>
      <c r="H114" s="45"/>
      <c r="I114" s="45"/>
      <c r="J114" s="45"/>
      <c r="K114" s="45"/>
      <c r="L114" s="45"/>
    </row>
    <row r="115" spans="1:12" s="21" customFormat="1" ht="22.5" customHeight="1">
      <c r="A115" s="1">
        <v>6001</v>
      </c>
      <c r="B115" s="1" t="s">
        <v>30</v>
      </c>
      <c r="C115" s="50">
        <v>574392000</v>
      </c>
      <c r="D115" s="49">
        <v>274828403</v>
      </c>
      <c r="E115" s="40">
        <f>D115/C115</f>
        <v>0.4784683682920375</v>
      </c>
      <c r="F115" s="40"/>
      <c r="G115" s="45"/>
      <c r="H115" s="45"/>
      <c r="I115" s="45"/>
      <c r="J115" s="45"/>
      <c r="K115" s="45"/>
      <c r="L115" s="45"/>
    </row>
    <row r="116" spans="1:12" s="23" customFormat="1" ht="27.75" customHeight="1">
      <c r="A116" s="9">
        <v>6050</v>
      </c>
      <c r="B116" s="11" t="s">
        <v>119</v>
      </c>
      <c r="C116" s="55">
        <f>C117</f>
        <v>77983433</v>
      </c>
      <c r="D116" s="52"/>
      <c r="E116" s="55">
        <f>E117</f>
        <v>0</v>
      </c>
      <c r="F116" s="39"/>
      <c r="G116" s="46"/>
      <c r="H116" s="46"/>
      <c r="I116" s="46"/>
      <c r="J116" s="46"/>
      <c r="K116" s="46"/>
      <c r="L116" s="46"/>
    </row>
    <row r="117" spans="1:12" s="21" customFormat="1" ht="29.25" customHeight="1">
      <c r="A117" s="1">
        <v>6051</v>
      </c>
      <c r="B117" s="15" t="s">
        <v>119</v>
      </c>
      <c r="C117" s="50">
        <v>77983433</v>
      </c>
      <c r="D117" s="49"/>
      <c r="E117" s="40"/>
      <c r="F117" s="40"/>
      <c r="G117" s="45"/>
      <c r="H117" s="45"/>
      <c r="I117" s="45"/>
      <c r="J117" s="45"/>
      <c r="K117" s="45"/>
      <c r="L117" s="45"/>
    </row>
    <row r="118" spans="1:12" s="21" customFormat="1" ht="22.5" customHeight="1">
      <c r="A118" s="8">
        <v>6100</v>
      </c>
      <c r="B118" s="8" t="s">
        <v>35</v>
      </c>
      <c r="C118" s="22">
        <f>SUM(C119:C122)</f>
        <v>318871937</v>
      </c>
      <c r="D118" s="22">
        <f>SUM(D119:D122)</f>
        <v>150323068</v>
      </c>
      <c r="E118" s="57">
        <f>SUM(E119:E122)</f>
        <v>1.8907121327898777</v>
      </c>
      <c r="F118" s="39">
        <f>G118/D118</f>
        <v>0.3409196784089053</v>
      </c>
      <c r="G118" s="45">
        <v>51248092</v>
      </c>
      <c r="H118" s="45"/>
      <c r="I118" s="45"/>
      <c r="J118" s="45"/>
      <c r="K118" s="45"/>
      <c r="L118" s="45"/>
    </row>
    <row r="119" spans="1:12" s="21" customFormat="1" ht="22.5" customHeight="1">
      <c r="A119" s="1">
        <v>6101</v>
      </c>
      <c r="B119" s="1" t="s">
        <v>31</v>
      </c>
      <c r="C119" s="50">
        <v>8568000</v>
      </c>
      <c r="D119" s="49">
        <v>3780000</v>
      </c>
      <c r="E119" s="40">
        <f>(D119/C119)</f>
        <v>0.4411764705882353</v>
      </c>
      <c r="F119" s="40"/>
      <c r="G119" s="45"/>
      <c r="H119" s="45"/>
      <c r="I119" s="45"/>
      <c r="J119" s="45"/>
      <c r="K119" s="45"/>
      <c r="L119" s="45"/>
    </row>
    <row r="120" spans="1:12" s="21" customFormat="1" ht="22.5" customHeight="1">
      <c r="A120" s="1">
        <v>6112</v>
      </c>
      <c r="B120" s="1" t="s">
        <v>32</v>
      </c>
      <c r="C120" s="50">
        <v>198452897</v>
      </c>
      <c r="D120" s="49">
        <v>92372028</v>
      </c>
      <c r="E120" s="40">
        <f>(D120/C120)</f>
        <v>0.46546071836885305</v>
      </c>
      <c r="F120" s="40"/>
      <c r="G120" s="45"/>
      <c r="H120" s="45"/>
      <c r="I120" s="45"/>
      <c r="J120" s="45"/>
      <c r="K120" s="45"/>
      <c r="L120" s="45"/>
    </row>
    <row r="121" spans="1:12" s="21" customFormat="1" ht="22.5" customHeight="1">
      <c r="A121" s="1">
        <v>6113</v>
      </c>
      <c r="B121" s="1" t="s">
        <v>33</v>
      </c>
      <c r="C121" s="50">
        <v>1680000</v>
      </c>
      <c r="D121" s="49">
        <v>840000</v>
      </c>
      <c r="E121" s="40">
        <f>(D121/C121)</f>
        <v>0.5</v>
      </c>
      <c r="F121" s="40"/>
      <c r="G121" s="45"/>
      <c r="H121" s="45"/>
      <c r="I121" s="45"/>
      <c r="J121" s="45"/>
      <c r="K121" s="45"/>
      <c r="L121" s="45"/>
    </row>
    <row r="122" spans="1:12" s="21" customFormat="1" ht="22.5" customHeight="1">
      <c r="A122" s="1">
        <v>6115</v>
      </c>
      <c r="B122" s="1" t="s">
        <v>88</v>
      </c>
      <c r="C122" s="50">
        <v>110171040</v>
      </c>
      <c r="D122" s="49">
        <v>53331040</v>
      </c>
      <c r="E122" s="40">
        <f>(D122/C122)</f>
        <v>0.48407494383278943</v>
      </c>
      <c r="F122" s="40"/>
      <c r="G122" s="45"/>
      <c r="H122" s="45"/>
      <c r="I122" s="45"/>
      <c r="J122" s="45"/>
      <c r="K122" s="45"/>
      <c r="L122" s="45"/>
    </row>
    <row r="123" spans="1:12" s="21" customFormat="1" ht="22.5" customHeight="1">
      <c r="A123" s="8">
        <v>6300</v>
      </c>
      <c r="B123" s="8" t="s">
        <v>39</v>
      </c>
      <c r="C123" s="22">
        <f>SUM(C124:C127)</f>
        <v>162885489</v>
      </c>
      <c r="D123" s="22">
        <f>SUM(D124:D127)</f>
        <v>77885802</v>
      </c>
      <c r="E123" s="57">
        <f>SUM(E124:E127)</f>
        <v>1.8982876154849004</v>
      </c>
      <c r="F123" s="39">
        <f>G123/D123</f>
        <v>0.9057710672350784</v>
      </c>
      <c r="G123" s="45">
        <v>70546706</v>
      </c>
      <c r="H123" s="45"/>
      <c r="I123" s="45"/>
      <c r="J123" s="45"/>
      <c r="K123" s="45"/>
      <c r="L123" s="45"/>
    </row>
    <row r="124" spans="1:12" s="21" customFormat="1" ht="22.5" customHeight="1">
      <c r="A124" s="1">
        <v>6301</v>
      </c>
      <c r="B124" s="1" t="s">
        <v>40</v>
      </c>
      <c r="C124" s="50">
        <v>121297627</v>
      </c>
      <c r="D124" s="50">
        <v>58089401</v>
      </c>
      <c r="E124" s="40">
        <f>(D124/C124)</f>
        <v>0.478899731484442</v>
      </c>
      <c r="F124" s="40"/>
      <c r="G124" s="45"/>
      <c r="H124" s="45"/>
      <c r="I124" s="45"/>
      <c r="J124" s="45"/>
      <c r="K124" s="45"/>
      <c r="L124" s="45"/>
    </row>
    <row r="125" spans="1:12" s="21" customFormat="1" ht="22.5" customHeight="1">
      <c r="A125" s="1">
        <v>6302</v>
      </c>
      <c r="B125" s="1" t="s">
        <v>41</v>
      </c>
      <c r="C125" s="50">
        <v>20793931</v>
      </c>
      <c r="D125" s="50">
        <v>9958183</v>
      </c>
      <c r="E125" s="40">
        <f>(D125/C125)</f>
        <v>0.47889853053758813</v>
      </c>
      <c r="F125" s="40"/>
      <c r="G125" s="45"/>
      <c r="H125" s="45"/>
      <c r="I125" s="45"/>
      <c r="J125" s="45"/>
      <c r="K125" s="45"/>
      <c r="L125" s="45"/>
    </row>
    <row r="126" spans="1:12" s="21" customFormat="1" ht="22.5" customHeight="1">
      <c r="A126" s="1">
        <v>6303</v>
      </c>
      <c r="B126" s="1" t="s">
        <v>42</v>
      </c>
      <c r="C126" s="50">
        <v>13862621</v>
      </c>
      <c r="D126" s="50">
        <v>6638789</v>
      </c>
      <c r="E126" s="40">
        <f>(D126/C126)</f>
        <v>0.47889854306772145</v>
      </c>
      <c r="F126" s="40"/>
      <c r="G126" s="45"/>
      <c r="H126" s="45"/>
      <c r="I126" s="45"/>
      <c r="J126" s="45"/>
      <c r="K126" s="45"/>
      <c r="L126" s="45"/>
    </row>
    <row r="127" spans="1:12" s="21" customFormat="1" ht="22.5" customHeight="1">
      <c r="A127" s="1">
        <v>6304</v>
      </c>
      <c r="B127" s="1" t="s">
        <v>43</v>
      </c>
      <c r="C127" s="50">
        <v>6931310</v>
      </c>
      <c r="D127" s="50">
        <v>3199429</v>
      </c>
      <c r="E127" s="40">
        <f>(D127/C127)</f>
        <v>0.461590810395149</v>
      </c>
      <c r="F127" s="40"/>
      <c r="G127" s="45"/>
      <c r="H127" s="45"/>
      <c r="I127" s="45"/>
      <c r="J127" s="45"/>
      <c r="K127" s="45"/>
      <c r="L127" s="45"/>
    </row>
    <row r="128" spans="1:12" s="21" customFormat="1" ht="30" customHeight="1">
      <c r="A128" s="81">
        <v>1.2</v>
      </c>
      <c r="B128" s="82" t="s">
        <v>5</v>
      </c>
      <c r="C128" s="86">
        <f>C129+C132+C134+C136+C140+C146</f>
        <v>1522098000</v>
      </c>
      <c r="D128" s="86">
        <f>D129+D132+D134+D136+D140+D146</f>
        <v>453443577</v>
      </c>
      <c r="E128" s="87">
        <f>E129+E132+E134+E136+E140+E146</f>
        <v>2.189402307350143</v>
      </c>
      <c r="F128" s="39">
        <f>G128/D128</f>
        <v>0.5203570101512321</v>
      </c>
      <c r="G128" s="86">
        <f>G129+G132+G134+G136+G140+G146</f>
        <v>235952544</v>
      </c>
      <c r="H128" s="45">
        <f>G128-D128</f>
        <v>-217491033</v>
      </c>
      <c r="I128" s="45"/>
      <c r="J128" s="45"/>
      <c r="K128" s="45"/>
      <c r="L128" s="45"/>
    </row>
    <row r="129" spans="1:12" s="21" customFormat="1" ht="19.5" customHeight="1">
      <c r="A129" s="8">
        <v>6100</v>
      </c>
      <c r="B129" s="14" t="s">
        <v>34</v>
      </c>
      <c r="C129" s="17">
        <f>SUM(C130:C131)</f>
        <v>346627920</v>
      </c>
      <c r="D129" s="17">
        <f>SUM(D130:D131)</f>
        <v>242621337</v>
      </c>
      <c r="E129" s="40">
        <f>(D129/C129)</f>
        <v>0.6999474739368946</v>
      </c>
      <c r="F129" s="39"/>
      <c r="G129" s="45">
        <v>106253024</v>
      </c>
      <c r="H129" s="45"/>
      <c r="I129" s="45"/>
      <c r="J129" s="45"/>
      <c r="K129" s="45"/>
      <c r="L129" s="45"/>
    </row>
    <row r="130" spans="1:12" s="21" customFormat="1" ht="19.5" customHeight="1">
      <c r="A130" s="1">
        <v>6105</v>
      </c>
      <c r="B130" s="1" t="s">
        <v>74</v>
      </c>
      <c r="C130" s="2">
        <v>334627920</v>
      </c>
      <c r="D130" s="2">
        <v>242621337</v>
      </c>
      <c r="E130" s="40">
        <f>D130/C130</f>
        <v>0.725048098198142</v>
      </c>
      <c r="F130" s="42"/>
      <c r="G130" s="45"/>
      <c r="H130" s="45"/>
      <c r="I130" s="45"/>
      <c r="J130" s="45"/>
      <c r="K130" s="45"/>
      <c r="L130" s="45"/>
    </row>
    <row r="131" spans="1:12" s="21" customFormat="1" ht="19.5" customHeight="1">
      <c r="A131" s="1">
        <v>6149</v>
      </c>
      <c r="B131" s="1" t="s">
        <v>92</v>
      </c>
      <c r="C131" s="2">
        <v>12000000</v>
      </c>
      <c r="D131" s="2"/>
      <c r="E131" s="40"/>
      <c r="F131" s="42"/>
      <c r="G131" s="45"/>
      <c r="H131" s="45"/>
      <c r="I131" s="45"/>
      <c r="J131" s="45"/>
      <c r="K131" s="45"/>
      <c r="L131" s="45"/>
    </row>
    <row r="132" spans="1:12" s="21" customFormat="1" ht="19.5" customHeight="1">
      <c r="A132" s="8">
        <v>6400</v>
      </c>
      <c r="B132" s="27" t="s">
        <v>75</v>
      </c>
      <c r="C132" s="3">
        <f>SUM(C133:C133)</f>
        <v>66070080</v>
      </c>
      <c r="D132" s="3">
        <f>SUM(D133:D133)</f>
        <v>35091240</v>
      </c>
      <c r="E132" s="56">
        <f>SUM(E133:E133)</f>
        <v>0.5311215000799151</v>
      </c>
      <c r="F132" s="39">
        <f>G132/D132</f>
        <v>0.800072040771429</v>
      </c>
      <c r="G132" s="45">
        <v>28075520</v>
      </c>
      <c r="H132" s="45"/>
      <c r="I132" s="45"/>
      <c r="J132" s="45"/>
      <c r="K132" s="45"/>
      <c r="L132" s="45"/>
    </row>
    <row r="133" spans="1:12" s="21" customFormat="1" ht="19.5" customHeight="1">
      <c r="A133" s="1">
        <v>6449</v>
      </c>
      <c r="B133" s="1" t="s">
        <v>112</v>
      </c>
      <c r="C133" s="13">
        <v>66070080</v>
      </c>
      <c r="D133" s="2">
        <v>35091240</v>
      </c>
      <c r="E133" s="40">
        <f>(D133/C133)</f>
        <v>0.5311215000799151</v>
      </c>
      <c r="F133" s="53"/>
      <c r="G133" s="45"/>
      <c r="H133" s="45"/>
      <c r="I133" s="45"/>
      <c r="J133" s="45"/>
      <c r="K133" s="45"/>
      <c r="L133" s="45"/>
    </row>
    <row r="134" spans="1:12" s="21" customFormat="1" ht="19.5" customHeight="1">
      <c r="A134" s="28" t="s">
        <v>81</v>
      </c>
      <c r="B134" s="8" t="s">
        <v>82</v>
      </c>
      <c r="C134" s="3">
        <f>SUM(C135)</f>
        <v>13000000</v>
      </c>
      <c r="D134" s="3">
        <f>SUM(D135)</f>
        <v>0</v>
      </c>
      <c r="E134" s="39"/>
      <c r="F134" s="39"/>
      <c r="G134" s="45"/>
      <c r="H134" s="45"/>
      <c r="I134" s="45"/>
      <c r="J134" s="45"/>
      <c r="K134" s="45"/>
      <c r="L134" s="45"/>
    </row>
    <row r="135" spans="1:12" s="21" customFormat="1" ht="21" customHeight="1">
      <c r="A135" s="1">
        <v>6758</v>
      </c>
      <c r="B135" s="1" t="s">
        <v>76</v>
      </c>
      <c r="C135" s="13">
        <v>13000000</v>
      </c>
      <c r="D135" s="2"/>
      <c r="E135" s="40"/>
      <c r="F135" s="37"/>
      <c r="G135" s="45"/>
      <c r="H135" s="45"/>
      <c r="I135" s="45"/>
      <c r="J135" s="45"/>
      <c r="K135" s="45"/>
      <c r="L135" s="45"/>
    </row>
    <row r="136" spans="1:12" s="21" customFormat="1" ht="21" customHeight="1">
      <c r="A136" s="8">
        <v>7000</v>
      </c>
      <c r="B136" s="8" t="s">
        <v>77</v>
      </c>
      <c r="C136" s="3">
        <f>SUM(C137:C139)</f>
        <v>214800000</v>
      </c>
      <c r="D136" s="3">
        <f>SUM(D137:D139)</f>
        <v>72900000</v>
      </c>
      <c r="E136" s="39"/>
      <c r="F136" s="37"/>
      <c r="G136" s="45"/>
      <c r="H136" s="45">
        <f>C136-'[1]T MINH 2020'!$L$115</f>
        <v>-205916800</v>
      </c>
      <c r="I136" s="45"/>
      <c r="J136" s="45"/>
      <c r="K136" s="45"/>
      <c r="L136" s="45"/>
    </row>
    <row r="137" spans="1:12" s="21" customFormat="1" ht="21" customHeight="1">
      <c r="A137" s="1">
        <v>7001</v>
      </c>
      <c r="B137" s="1" t="s">
        <v>69</v>
      </c>
      <c r="C137" s="13">
        <v>207000000</v>
      </c>
      <c r="D137" s="3"/>
      <c r="E137" s="39"/>
      <c r="F137" s="37"/>
      <c r="G137" s="45"/>
      <c r="H137" s="45"/>
      <c r="I137" s="45"/>
      <c r="J137" s="45"/>
      <c r="K137" s="45"/>
      <c r="L137" s="45"/>
    </row>
    <row r="138" spans="1:12" s="21" customFormat="1" ht="21" customHeight="1">
      <c r="A138" s="1">
        <v>7004</v>
      </c>
      <c r="B138" s="1" t="s">
        <v>78</v>
      </c>
      <c r="C138" s="13">
        <v>1800000</v>
      </c>
      <c r="D138" s="13"/>
      <c r="E138" s="40"/>
      <c r="F138" s="37"/>
      <c r="G138" s="45"/>
      <c r="H138" s="45"/>
      <c r="I138" s="45"/>
      <c r="J138" s="45"/>
      <c r="K138" s="45"/>
      <c r="L138" s="45"/>
    </row>
    <row r="139" spans="1:12" s="21" customFormat="1" ht="21" customHeight="1">
      <c r="A139" s="1">
        <v>7049</v>
      </c>
      <c r="B139" s="1" t="s">
        <v>73</v>
      </c>
      <c r="C139" s="13">
        <v>6000000</v>
      </c>
      <c r="D139" s="13">
        <v>72900000</v>
      </c>
      <c r="E139" s="40"/>
      <c r="F139" s="37"/>
      <c r="G139" s="45"/>
      <c r="H139" s="45"/>
      <c r="I139" s="45"/>
      <c r="J139" s="45"/>
      <c r="K139" s="45"/>
      <c r="L139" s="45"/>
    </row>
    <row r="140" spans="1:12" s="21" customFormat="1" ht="21" customHeight="1">
      <c r="A140" s="8">
        <v>7750</v>
      </c>
      <c r="B140" s="8" t="s">
        <v>64</v>
      </c>
      <c r="C140" s="3">
        <f>SUM(C141:C145)</f>
        <v>139100000</v>
      </c>
      <c r="D140" s="3">
        <f>SUM(D141:D145)</f>
        <v>102831000</v>
      </c>
      <c r="E140" s="56">
        <f>SUM(E141:E145)</f>
        <v>0.9583333333333334</v>
      </c>
      <c r="F140" s="39">
        <f>G140/D140</f>
        <v>0.9882622944442824</v>
      </c>
      <c r="G140" s="45">
        <v>101624000</v>
      </c>
      <c r="H140" s="45"/>
      <c r="I140" s="45"/>
      <c r="J140" s="45"/>
      <c r="K140" s="45"/>
      <c r="L140" s="45"/>
    </row>
    <row r="141" spans="1:12" s="21" customFormat="1" ht="21" customHeight="1">
      <c r="A141" s="1">
        <v>7753</v>
      </c>
      <c r="B141" s="1" t="s">
        <v>132</v>
      </c>
      <c r="C141" s="13">
        <v>18000000</v>
      </c>
      <c r="D141" s="13">
        <v>7631000</v>
      </c>
      <c r="E141" s="39"/>
      <c r="F141" s="39"/>
      <c r="G141" s="45"/>
      <c r="H141" s="45"/>
      <c r="I141" s="45"/>
      <c r="J141" s="45"/>
      <c r="K141" s="45"/>
      <c r="L141" s="45"/>
    </row>
    <row r="142" spans="1:12" s="21" customFormat="1" ht="21" customHeight="1">
      <c r="A142" s="1">
        <v>7799</v>
      </c>
      <c r="B142" s="1" t="s">
        <v>113</v>
      </c>
      <c r="C142" s="13">
        <v>96000000</v>
      </c>
      <c r="D142" s="13">
        <f>46*2000000</f>
        <v>92000000</v>
      </c>
      <c r="E142" s="40">
        <f>D142/C142</f>
        <v>0.9583333333333334</v>
      </c>
      <c r="F142" s="53"/>
      <c r="G142" s="45"/>
      <c r="H142" s="45"/>
      <c r="I142" s="45"/>
      <c r="J142" s="45"/>
      <c r="K142" s="45"/>
      <c r="L142" s="45"/>
    </row>
    <row r="143" spans="1:12" s="21" customFormat="1" ht="21" customHeight="1">
      <c r="A143" s="1">
        <v>7799</v>
      </c>
      <c r="B143" s="1" t="s">
        <v>79</v>
      </c>
      <c r="C143" s="13">
        <v>13500000</v>
      </c>
      <c r="D143" s="13">
        <v>3200000</v>
      </c>
      <c r="E143" s="40"/>
      <c r="F143" s="53"/>
      <c r="G143" s="45"/>
      <c r="H143" s="45"/>
      <c r="I143" s="45"/>
      <c r="J143" s="45"/>
      <c r="K143" s="45"/>
      <c r="L143" s="45"/>
    </row>
    <row r="144" spans="1:12" s="21" customFormat="1" ht="21" customHeight="1">
      <c r="A144" s="1">
        <v>7799</v>
      </c>
      <c r="B144" s="1" t="s">
        <v>80</v>
      </c>
      <c r="C144" s="13">
        <v>9600000</v>
      </c>
      <c r="D144" s="13"/>
      <c r="E144" s="40"/>
      <c r="F144" s="53"/>
      <c r="G144" s="45"/>
      <c r="H144" s="45"/>
      <c r="I144" s="45"/>
      <c r="J144" s="45"/>
      <c r="K144" s="45"/>
      <c r="L144" s="45"/>
    </row>
    <row r="145" spans="1:12" s="21" customFormat="1" ht="21" customHeight="1">
      <c r="A145" s="1">
        <v>7799</v>
      </c>
      <c r="B145" s="1" t="s">
        <v>116</v>
      </c>
      <c r="C145" s="13">
        <v>2000000</v>
      </c>
      <c r="D145" s="13"/>
      <c r="E145" s="40"/>
      <c r="F145" s="53"/>
      <c r="G145" s="45"/>
      <c r="H145" s="45"/>
      <c r="I145" s="45"/>
      <c r="J145" s="45"/>
      <c r="K145" s="45"/>
      <c r="L145" s="45"/>
    </row>
    <row r="146" spans="1:12" s="21" customFormat="1" ht="21" customHeight="1">
      <c r="A146" s="29">
        <v>6950</v>
      </c>
      <c r="B146" s="29" t="s">
        <v>114</v>
      </c>
      <c r="C146" s="3">
        <f>SUM(C147:C148)</f>
        <v>742500000</v>
      </c>
      <c r="D146" s="3"/>
      <c r="E146" s="39"/>
      <c r="F146" s="37"/>
      <c r="G146" s="45"/>
      <c r="H146" s="45"/>
      <c r="I146" s="45"/>
      <c r="J146" s="45"/>
      <c r="K146" s="45"/>
      <c r="L146" s="45"/>
    </row>
    <row r="147" spans="1:12" s="21" customFormat="1" ht="21" customHeight="1">
      <c r="A147" s="1">
        <v>6954</v>
      </c>
      <c r="B147" s="1" t="s">
        <v>115</v>
      </c>
      <c r="C147" s="13">
        <v>392500000</v>
      </c>
      <c r="D147" s="13"/>
      <c r="E147" s="40"/>
      <c r="F147" s="37"/>
      <c r="G147" s="45"/>
      <c r="H147" s="45"/>
      <c r="I147" s="45"/>
      <c r="J147" s="45"/>
      <c r="K147" s="45"/>
      <c r="L147" s="45"/>
    </row>
    <row r="148" spans="1:12" s="21" customFormat="1" ht="21" customHeight="1">
      <c r="A148" s="1">
        <v>6956</v>
      </c>
      <c r="B148" s="1" t="s">
        <v>129</v>
      </c>
      <c r="C148" s="13">
        <v>350000000</v>
      </c>
      <c r="D148" s="13"/>
      <c r="E148" s="40"/>
      <c r="F148" s="37"/>
      <c r="G148" s="45"/>
      <c r="H148" s="45"/>
      <c r="I148" s="45"/>
      <c r="J148" s="45"/>
      <c r="K148" s="45"/>
      <c r="L148" s="45"/>
    </row>
    <row r="149" spans="1:6" ht="15.75">
      <c r="A149" s="132"/>
      <c r="D149" s="133" t="s">
        <v>150</v>
      </c>
      <c r="E149" s="133"/>
      <c r="F149" s="133"/>
    </row>
    <row r="150" spans="1:6" ht="15.75">
      <c r="A150" s="132"/>
      <c r="D150" s="134" t="s">
        <v>29</v>
      </c>
      <c r="E150" s="134"/>
      <c r="F150" s="134"/>
    </row>
    <row r="151" spans="1:6" ht="15.75">
      <c r="A151" s="24"/>
      <c r="D151" s="135" t="s">
        <v>152</v>
      </c>
      <c r="E151" s="135"/>
      <c r="F151" s="135"/>
    </row>
    <row r="154" spans="4:6" ht="15.75">
      <c r="D154" s="130" t="s">
        <v>134</v>
      </c>
      <c r="E154" s="130"/>
      <c r="F154" s="130"/>
    </row>
  </sheetData>
  <sheetProtection/>
  <mergeCells count="23">
    <mergeCell ref="A1:F1"/>
    <mergeCell ref="A2:B2"/>
    <mergeCell ref="C2:F2"/>
    <mergeCell ref="A3:B3"/>
    <mergeCell ref="C3:F3"/>
    <mergeCell ref="C4:F4"/>
    <mergeCell ref="A5:F5"/>
    <mergeCell ref="A6:F6"/>
    <mergeCell ref="A7:F7"/>
    <mergeCell ref="D150:F150"/>
    <mergeCell ref="A8:F8"/>
    <mergeCell ref="A9:F9"/>
    <mergeCell ref="A10:F10"/>
    <mergeCell ref="D154:F154"/>
    <mergeCell ref="A11:A12"/>
    <mergeCell ref="B11:B12"/>
    <mergeCell ref="C11:C12"/>
    <mergeCell ref="D11:D12"/>
    <mergeCell ref="E11:E12"/>
    <mergeCell ref="F11:F12"/>
    <mergeCell ref="D151:F151"/>
    <mergeCell ref="A149:A150"/>
    <mergeCell ref="D149:F149"/>
  </mergeCells>
  <printOptions/>
  <pageMargins left="0.7" right="0.26" top="0.53" bottom="0.44"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155"/>
  <sheetViews>
    <sheetView zoomScalePageLayoutView="0" workbookViewId="0" topLeftCell="A149">
      <selection activeCell="A1" sqref="A1:IV16384"/>
    </sheetView>
  </sheetViews>
  <sheetFormatPr defaultColWidth="9.00390625" defaultRowHeight="15.75"/>
  <cols>
    <col min="1" max="1" width="5.875" style="19" customWidth="1"/>
    <col min="2" max="2" width="31.00390625" style="4" customWidth="1"/>
    <col min="3" max="3" width="15.125" style="19" customWidth="1"/>
    <col min="4" max="4" width="16.25390625" style="117" customWidth="1"/>
    <col min="5" max="5" width="10.375" style="43" customWidth="1"/>
    <col min="6" max="6" width="9.125" style="54" customWidth="1"/>
    <col min="7" max="7" width="21.375" style="44" hidden="1" customWidth="1"/>
    <col min="8" max="8" width="15.50390625" style="44" bestFit="1" customWidth="1"/>
    <col min="9" max="9" width="19.375" style="44" customWidth="1"/>
    <col min="10" max="12" width="9.00390625" style="44" customWidth="1"/>
    <col min="13" max="16384" width="9.00390625" style="20" customWidth="1"/>
  </cols>
  <sheetData>
    <row r="1" spans="1:6" ht="22.5" customHeight="1">
      <c r="A1" s="147" t="s">
        <v>96</v>
      </c>
      <c r="B1" s="147"/>
      <c r="C1" s="147"/>
      <c r="D1" s="147"/>
      <c r="E1" s="147"/>
      <c r="F1" s="147"/>
    </row>
    <row r="2" spans="1:12" s="94" customFormat="1" ht="21.75" customHeight="1">
      <c r="A2" s="154" t="s">
        <v>104</v>
      </c>
      <c r="B2" s="154"/>
      <c r="C2" s="154" t="s">
        <v>97</v>
      </c>
      <c r="D2" s="154"/>
      <c r="E2" s="154"/>
      <c r="F2" s="154"/>
      <c r="G2" s="93"/>
      <c r="H2" s="93"/>
      <c r="I2" s="93"/>
      <c r="J2" s="93"/>
      <c r="K2" s="93"/>
      <c r="L2" s="93"/>
    </row>
    <row r="3" spans="1:12" s="94" customFormat="1" ht="21.75" customHeight="1">
      <c r="A3" s="154" t="s">
        <v>85</v>
      </c>
      <c r="B3" s="154"/>
      <c r="C3" s="155" t="s">
        <v>155</v>
      </c>
      <c r="D3" s="154"/>
      <c r="E3" s="154"/>
      <c r="F3" s="154"/>
      <c r="G3" s="93"/>
      <c r="H3" s="93"/>
      <c r="I3" s="93"/>
      <c r="J3" s="93"/>
      <c r="K3" s="93"/>
      <c r="L3" s="93"/>
    </row>
    <row r="4" spans="1:6" ht="15" customHeight="1">
      <c r="A4" s="25"/>
      <c r="B4" s="25"/>
      <c r="C4" s="146"/>
      <c r="D4" s="146"/>
      <c r="E4" s="146"/>
      <c r="F4" s="146"/>
    </row>
    <row r="5" spans="1:6" ht="36" customHeight="1">
      <c r="A5" s="148" t="s">
        <v>154</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25.5" customHeight="1">
      <c r="A9" s="153" t="s">
        <v>163</v>
      </c>
      <c r="B9" s="153"/>
      <c r="C9" s="153"/>
      <c r="D9" s="153"/>
      <c r="E9" s="153"/>
      <c r="F9" s="153"/>
    </row>
    <row r="10" spans="1:6" ht="15.75">
      <c r="A10" s="137" t="s">
        <v>83</v>
      </c>
      <c r="B10" s="137"/>
      <c r="C10" s="137"/>
      <c r="D10" s="137"/>
      <c r="E10" s="137"/>
      <c r="F10" s="137"/>
    </row>
    <row r="11" spans="1:6" ht="15.75" customHeight="1">
      <c r="A11" s="131" t="s">
        <v>2</v>
      </c>
      <c r="B11" s="131" t="s">
        <v>3</v>
      </c>
      <c r="C11" s="131" t="s">
        <v>26</v>
      </c>
      <c r="D11" s="150" t="s">
        <v>158</v>
      </c>
      <c r="E11" s="138" t="s">
        <v>98</v>
      </c>
      <c r="F11" s="139" t="s">
        <v>99</v>
      </c>
    </row>
    <row r="12" spans="1:6" ht="75" customHeight="1">
      <c r="A12" s="131"/>
      <c r="B12" s="131"/>
      <c r="C12" s="131"/>
      <c r="D12" s="151"/>
      <c r="E12" s="138"/>
      <c r="F12" s="140"/>
    </row>
    <row r="13" spans="1:6" ht="22.5" customHeight="1" hidden="1">
      <c r="A13" s="5">
        <v>1</v>
      </c>
      <c r="B13" s="6" t="s">
        <v>9</v>
      </c>
      <c r="C13" s="5"/>
      <c r="D13" s="101"/>
      <c r="E13" s="37"/>
      <c r="F13" s="37"/>
    </row>
    <row r="14" spans="1:6" ht="22.5" customHeight="1" hidden="1">
      <c r="A14" s="5">
        <v>1.1</v>
      </c>
      <c r="B14" s="6" t="s">
        <v>10</v>
      </c>
      <c r="C14" s="5"/>
      <c r="D14" s="101"/>
      <c r="E14" s="37"/>
      <c r="F14" s="37"/>
    </row>
    <row r="15" spans="1:6" ht="22.5" customHeight="1" hidden="1">
      <c r="A15" s="5"/>
      <c r="B15" s="6" t="s">
        <v>11</v>
      </c>
      <c r="C15" s="5"/>
      <c r="D15" s="101"/>
      <c r="E15" s="37"/>
      <c r="F15" s="37"/>
    </row>
    <row r="16" spans="1:6" ht="22.5" customHeight="1" hidden="1">
      <c r="A16" s="5"/>
      <c r="B16" s="6" t="s">
        <v>12</v>
      </c>
      <c r="C16" s="5"/>
      <c r="D16" s="101"/>
      <c r="E16" s="37"/>
      <c r="F16" s="37"/>
    </row>
    <row r="17" spans="1:6" ht="22.5" customHeight="1" hidden="1">
      <c r="A17" s="5"/>
      <c r="B17" s="6" t="s">
        <v>27</v>
      </c>
      <c r="C17" s="5"/>
      <c r="D17" s="101"/>
      <c r="E17" s="37"/>
      <c r="F17" s="37"/>
    </row>
    <row r="18" spans="1:6" ht="22.5" customHeight="1" hidden="1">
      <c r="A18" s="5">
        <v>1.2</v>
      </c>
      <c r="B18" s="6" t="s">
        <v>13</v>
      </c>
      <c r="C18" s="5"/>
      <c r="D18" s="101"/>
      <c r="E18" s="37"/>
      <c r="F18" s="37"/>
    </row>
    <row r="19" spans="1:6" ht="22.5" customHeight="1" hidden="1">
      <c r="A19" s="5"/>
      <c r="B19" s="6" t="s">
        <v>14</v>
      </c>
      <c r="C19" s="5"/>
      <c r="D19" s="101"/>
      <c r="E19" s="37"/>
      <c r="F19" s="37"/>
    </row>
    <row r="20" spans="1:6" ht="22.5" customHeight="1" hidden="1">
      <c r="A20" s="5"/>
      <c r="B20" s="6" t="s">
        <v>15</v>
      </c>
      <c r="C20" s="5"/>
      <c r="D20" s="101"/>
      <c r="E20" s="37"/>
      <c r="F20" s="37"/>
    </row>
    <row r="21" spans="1:6" ht="22.5" customHeight="1" hidden="1">
      <c r="A21" s="5"/>
      <c r="B21" s="6" t="s">
        <v>27</v>
      </c>
      <c r="C21" s="5"/>
      <c r="D21" s="101"/>
      <c r="E21" s="37"/>
      <c r="F21" s="37"/>
    </row>
    <row r="22" spans="1:6" ht="22.5" customHeight="1" hidden="1">
      <c r="A22" s="5">
        <v>2</v>
      </c>
      <c r="B22" s="6" t="s">
        <v>16</v>
      </c>
      <c r="C22" s="5"/>
      <c r="D22" s="101"/>
      <c r="E22" s="37"/>
      <c r="F22" s="37"/>
    </row>
    <row r="23" spans="1:6" ht="22.5" customHeight="1" hidden="1">
      <c r="A23" s="5">
        <v>2.1</v>
      </c>
      <c r="B23" s="6" t="s">
        <v>28</v>
      </c>
      <c r="C23" s="5"/>
      <c r="D23" s="101"/>
      <c r="E23" s="37"/>
      <c r="F23" s="37"/>
    </row>
    <row r="24" spans="1:6" ht="22.5" customHeight="1" hidden="1">
      <c r="A24" s="5" t="s">
        <v>17</v>
      </c>
      <c r="B24" s="6" t="s">
        <v>18</v>
      </c>
      <c r="C24" s="5"/>
      <c r="D24" s="101"/>
      <c r="E24" s="37"/>
      <c r="F24" s="37"/>
    </row>
    <row r="25" spans="1:6" ht="22.5" customHeight="1" hidden="1">
      <c r="A25" s="5" t="s">
        <v>19</v>
      </c>
      <c r="B25" s="6" t="s">
        <v>6</v>
      </c>
      <c r="C25" s="5"/>
      <c r="D25" s="101"/>
      <c r="E25" s="37"/>
      <c r="F25" s="37"/>
    </row>
    <row r="26" spans="1:6" ht="22.5" customHeight="1" hidden="1">
      <c r="A26" s="5">
        <v>2.2</v>
      </c>
      <c r="B26" s="6" t="s">
        <v>4</v>
      </c>
      <c r="C26" s="5"/>
      <c r="D26" s="101"/>
      <c r="E26" s="37"/>
      <c r="F26" s="37"/>
    </row>
    <row r="27" spans="1:6" ht="22.5" customHeight="1" hidden="1">
      <c r="A27" s="5" t="s">
        <v>17</v>
      </c>
      <c r="B27" s="6" t="s">
        <v>20</v>
      </c>
      <c r="C27" s="5"/>
      <c r="D27" s="101"/>
      <c r="E27" s="37"/>
      <c r="F27" s="37"/>
    </row>
    <row r="28" spans="1:6" ht="22.5" customHeight="1" hidden="1">
      <c r="A28" s="5" t="s">
        <v>19</v>
      </c>
      <c r="B28" s="6" t="s">
        <v>5</v>
      </c>
      <c r="C28" s="5"/>
      <c r="D28" s="101"/>
      <c r="E28" s="37"/>
      <c r="F28" s="37"/>
    </row>
    <row r="29" spans="1:6" ht="22.5" customHeight="1" hidden="1">
      <c r="A29" s="5">
        <v>3</v>
      </c>
      <c r="B29" s="6" t="s">
        <v>21</v>
      </c>
      <c r="C29" s="5"/>
      <c r="D29" s="101"/>
      <c r="E29" s="37"/>
      <c r="F29" s="37"/>
    </row>
    <row r="30" spans="1:6" ht="22.5" customHeight="1" hidden="1">
      <c r="A30" s="5">
        <v>3.1</v>
      </c>
      <c r="B30" s="6" t="s">
        <v>10</v>
      </c>
      <c r="C30" s="5"/>
      <c r="D30" s="101"/>
      <c r="E30" s="37"/>
      <c r="F30" s="37"/>
    </row>
    <row r="31" spans="1:6" ht="22.5" customHeight="1" hidden="1">
      <c r="A31" s="5"/>
      <c r="B31" s="6" t="s">
        <v>11</v>
      </c>
      <c r="C31" s="5"/>
      <c r="D31" s="101"/>
      <c r="E31" s="37"/>
      <c r="F31" s="37"/>
    </row>
    <row r="32" spans="1:6" ht="22.5" customHeight="1" hidden="1">
      <c r="A32" s="5"/>
      <c r="B32" s="6" t="s">
        <v>12</v>
      </c>
      <c r="C32" s="5"/>
      <c r="D32" s="101"/>
      <c r="E32" s="37"/>
      <c r="F32" s="37"/>
    </row>
    <row r="33" spans="1:6" ht="22.5" customHeight="1" hidden="1">
      <c r="A33" s="5"/>
      <c r="B33" s="6" t="s">
        <v>27</v>
      </c>
      <c r="C33" s="5"/>
      <c r="D33" s="101"/>
      <c r="E33" s="37"/>
      <c r="F33" s="37"/>
    </row>
    <row r="34" spans="1:6" ht="22.5" customHeight="1" hidden="1">
      <c r="A34" s="5">
        <v>3.2</v>
      </c>
      <c r="B34" s="6" t="s">
        <v>13</v>
      </c>
      <c r="C34" s="5"/>
      <c r="D34" s="101"/>
      <c r="E34" s="37"/>
      <c r="F34" s="37"/>
    </row>
    <row r="35" spans="1:6" ht="22.5" customHeight="1" hidden="1">
      <c r="A35" s="5"/>
      <c r="B35" s="6" t="s">
        <v>14</v>
      </c>
      <c r="C35" s="5"/>
      <c r="D35" s="101"/>
      <c r="E35" s="37"/>
      <c r="F35" s="37"/>
    </row>
    <row r="36" spans="1:6" ht="22.5" customHeight="1" hidden="1">
      <c r="A36" s="5"/>
      <c r="B36" s="6" t="s">
        <v>15</v>
      </c>
      <c r="C36" s="5"/>
      <c r="D36" s="101"/>
      <c r="E36" s="37"/>
      <c r="F36" s="37"/>
    </row>
    <row r="37" spans="1:6" ht="22.5" customHeight="1" hidden="1">
      <c r="A37" s="5"/>
      <c r="B37" s="6" t="s">
        <v>27</v>
      </c>
      <c r="C37" s="5"/>
      <c r="D37" s="101"/>
      <c r="E37" s="37"/>
      <c r="F37" s="37"/>
    </row>
    <row r="38" spans="1:12" s="23" customFormat="1" ht="22.5" customHeight="1">
      <c r="A38" s="30" t="s">
        <v>1</v>
      </c>
      <c r="B38" s="31" t="s">
        <v>22</v>
      </c>
      <c r="C38" s="7">
        <f>C39</f>
        <v>8707145000</v>
      </c>
      <c r="D38" s="102">
        <f>D39</f>
        <v>1922316118</v>
      </c>
      <c r="E38" s="40">
        <f aca="true" t="shared" si="0" ref="E38:E49">D38/C38</f>
        <v>0.2207745613516256</v>
      </c>
      <c r="F38" s="38">
        <f>G38/D38</f>
        <v>4.52950735754066</v>
      </c>
      <c r="G38" s="46">
        <v>8707145000</v>
      </c>
      <c r="H38" s="46"/>
      <c r="I38" s="46"/>
      <c r="J38" s="46"/>
      <c r="K38" s="46"/>
      <c r="L38" s="46"/>
    </row>
    <row r="39" spans="1:12" s="23" customFormat="1" ht="36" customHeight="1">
      <c r="A39" s="30">
        <v>1</v>
      </c>
      <c r="B39" s="31" t="s">
        <v>7</v>
      </c>
      <c r="C39" s="7">
        <f>C40+C113+C128</f>
        <v>8707145000</v>
      </c>
      <c r="D39" s="102">
        <f>D40+D113+D128</f>
        <v>1922316118</v>
      </c>
      <c r="E39" s="40">
        <f t="shared" si="0"/>
        <v>0.2207745613516256</v>
      </c>
      <c r="F39" s="38">
        <f>G39/D39</f>
        <v>0</v>
      </c>
      <c r="G39" s="7"/>
      <c r="H39" s="46"/>
      <c r="I39" s="46"/>
      <c r="J39" s="46"/>
      <c r="K39" s="46"/>
      <c r="L39" s="46"/>
    </row>
    <row r="40" spans="1:12" s="23" customFormat="1" ht="22.5" customHeight="1">
      <c r="A40" s="81">
        <v>1.1</v>
      </c>
      <c r="B40" s="82" t="s">
        <v>20</v>
      </c>
      <c r="C40" s="89">
        <f>C41+C43+C45+C50+C52+C55+C60+C62+C66+C71+C76+C80+C86+C90+C97+C100+C108</f>
        <v>6050914141</v>
      </c>
      <c r="D40" s="103">
        <f>D41+D43+D45+D50+D52+D55+D60+D62+D66+D71+D76+D80+D86+D90+D97+D100+D108</f>
        <v>1315039332</v>
      </c>
      <c r="E40" s="88">
        <f t="shared" si="0"/>
        <v>0.2173290351435512</v>
      </c>
      <c r="F40" s="88">
        <f>G40/D40</f>
        <v>4.601317993886437</v>
      </c>
      <c r="G40" s="7">
        <v>6050914141</v>
      </c>
      <c r="H40" s="46"/>
      <c r="I40" s="46"/>
      <c r="J40" s="46"/>
      <c r="K40" s="46"/>
      <c r="L40" s="46"/>
    </row>
    <row r="41" spans="1:12" s="21" customFormat="1" ht="22.5" customHeight="1">
      <c r="A41" s="27">
        <v>6000</v>
      </c>
      <c r="B41" s="8" t="s">
        <v>34</v>
      </c>
      <c r="C41" s="22">
        <f>SUM(C42:C42)</f>
        <v>2482194000</v>
      </c>
      <c r="D41" s="104">
        <f>SUM(D42:D42)</f>
        <v>613651500</v>
      </c>
      <c r="E41" s="39">
        <f t="shared" si="0"/>
        <v>0.24722140976893828</v>
      </c>
      <c r="F41" s="39">
        <f>G41/D41</f>
        <v>10.192038966742524</v>
      </c>
      <c r="G41" s="45">
        <v>6254360000</v>
      </c>
      <c r="H41" s="45"/>
      <c r="I41" s="45"/>
      <c r="J41" s="45"/>
      <c r="K41" s="45"/>
      <c r="L41" s="45"/>
    </row>
    <row r="42" spans="1:12" s="21" customFormat="1" ht="22.5" customHeight="1">
      <c r="A42" s="12">
        <v>6001</v>
      </c>
      <c r="B42" s="1" t="s">
        <v>30</v>
      </c>
      <c r="C42" s="50">
        <v>2482194000</v>
      </c>
      <c r="D42" s="105">
        <v>613651500</v>
      </c>
      <c r="E42" s="40">
        <f t="shared" si="0"/>
        <v>0.24722140976893828</v>
      </c>
      <c r="F42" s="40"/>
      <c r="G42" s="45"/>
      <c r="H42" s="45"/>
      <c r="I42" s="45"/>
      <c r="J42" s="45"/>
      <c r="K42" s="45"/>
      <c r="L42" s="45"/>
    </row>
    <row r="43" spans="1:12" s="23" customFormat="1" ht="33.75" customHeight="1">
      <c r="A43" s="27">
        <v>6050</v>
      </c>
      <c r="B43" s="84" t="s">
        <v>119</v>
      </c>
      <c r="C43" s="22">
        <f>C44</f>
        <v>365052267</v>
      </c>
      <c r="D43" s="104">
        <f>D44</f>
        <v>81880500</v>
      </c>
      <c r="E43" s="39">
        <f t="shared" si="0"/>
        <v>0.22429801812462105</v>
      </c>
      <c r="F43" s="39">
        <f>G43/D43</f>
        <v>1.3765060057034337</v>
      </c>
      <c r="G43" s="46">
        <v>112709000</v>
      </c>
      <c r="H43" s="46"/>
      <c r="I43" s="46"/>
      <c r="J43" s="46"/>
      <c r="K43" s="46"/>
      <c r="L43" s="46"/>
    </row>
    <row r="44" spans="1:12" s="21" customFormat="1" ht="35.25" customHeight="1">
      <c r="A44" s="12">
        <v>6051</v>
      </c>
      <c r="B44" s="15" t="s">
        <v>119</v>
      </c>
      <c r="C44" s="50">
        <v>365052267</v>
      </c>
      <c r="D44" s="105">
        <v>81880500</v>
      </c>
      <c r="E44" s="40">
        <f t="shared" si="0"/>
        <v>0.22429801812462105</v>
      </c>
      <c r="F44" s="40"/>
      <c r="G44" s="45"/>
      <c r="H44" s="45"/>
      <c r="I44" s="45"/>
      <c r="J44" s="45"/>
      <c r="K44" s="45"/>
      <c r="L44" s="45"/>
    </row>
    <row r="45" spans="1:12" s="21" customFormat="1" ht="22.5" customHeight="1">
      <c r="A45" s="27">
        <v>6100</v>
      </c>
      <c r="B45" s="8" t="s">
        <v>35</v>
      </c>
      <c r="C45" s="22">
        <f>SUM(C46:C49)</f>
        <v>1349928853</v>
      </c>
      <c r="D45" s="104">
        <f>SUM(D46:D49)</f>
        <v>333912915</v>
      </c>
      <c r="E45" s="39">
        <f t="shared" si="0"/>
        <v>0.24735593602428171</v>
      </c>
      <c r="F45" s="39">
        <f>G45/D45</f>
        <v>0.6549881426419221</v>
      </c>
      <c r="G45" s="45">
        <v>218709000</v>
      </c>
      <c r="H45" s="45"/>
      <c r="I45" s="45"/>
      <c r="J45" s="45"/>
      <c r="K45" s="45"/>
      <c r="L45" s="45"/>
    </row>
    <row r="46" spans="1:12" s="21" customFormat="1" ht="21.75" customHeight="1">
      <c r="A46" s="12">
        <v>6101</v>
      </c>
      <c r="B46" s="1" t="s">
        <v>31</v>
      </c>
      <c r="C46" s="50">
        <v>37026000</v>
      </c>
      <c r="D46" s="105">
        <v>8167500</v>
      </c>
      <c r="E46" s="40">
        <f t="shared" si="0"/>
        <v>0.22058823529411764</v>
      </c>
      <c r="F46" s="40"/>
      <c r="G46" s="45"/>
      <c r="H46" s="45"/>
      <c r="I46" s="45"/>
      <c r="J46" s="45"/>
      <c r="K46" s="45"/>
      <c r="L46" s="45"/>
    </row>
    <row r="47" spans="1:12" s="21" customFormat="1" ht="21.75" customHeight="1">
      <c r="A47" s="12">
        <v>6112</v>
      </c>
      <c r="B47" s="1" t="s">
        <v>32</v>
      </c>
      <c r="C47" s="50">
        <v>821761573</v>
      </c>
      <c r="D47" s="105">
        <v>204389511</v>
      </c>
      <c r="E47" s="40">
        <f t="shared" si="0"/>
        <v>0.24872118351048766</v>
      </c>
      <c r="F47" s="40"/>
      <c r="G47" s="45"/>
      <c r="H47" s="45"/>
      <c r="I47" s="45"/>
      <c r="J47" s="45"/>
      <c r="K47" s="45"/>
      <c r="L47" s="45"/>
    </row>
    <row r="48" spans="1:12" s="21" customFormat="1" ht="21.75" customHeight="1">
      <c r="A48" s="12">
        <v>6113</v>
      </c>
      <c r="B48" s="1" t="s">
        <v>33</v>
      </c>
      <c r="C48" s="50">
        <v>15045000</v>
      </c>
      <c r="D48" s="105">
        <v>1815000</v>
      </c>
      <c r="E48" s="40">
        <f t="shared" si="0"/>
        <v>0.12063808574277168</v>
      </c>
      <c r="F48" s="40"/>
      <c r="G48" s="45"/>
      <c r="H48" s="45"/>
      <c r="I48" s="45"/>
      <c r="J48" s="45"/>
      <c r="K48" s="45"/>
      <c r="L48" s="45"/>
    </row>
    <row r="49" spans="1:12" s="21" customFormat="1" ht="21.75" customHeight="1">
      <c r="A49" s="12">
        <v>6115</v>
      </c>
      <c r="B49" s="1" t="s">
        <v>88</v>
      </c>
      <c r="C49" s="50">
        <v>476096280</v>
      </c>
      <c r="D49" s="105">
        <v>119540904</v>
      </c>
      <c r="E49" s="40">
        <f t="shared" si="0"/>
        <v>0.25108556613800886</v>
      </c>
      <c r="F49" s="40"/>
      <c r="G49" s="45"/>
      <c r="H49" s="45"/>
      <c r="I49" s="45"/>
      <c r="J49" s="45"/>
      <c r="K49" s="45"/>
      <c r="L49" s="45"/>
    </row>
    <row r="50" spans="1:12" s="21" customFormat="1" ht="21.75" customHeight="1">
      <c r="A50" s="27">
        <v>6200</v>
      </c>
      <c r="B50" s="8" t="s">
        <v>130</v>
      </c>
      <c r="C50" s="22">
        <v>68432000</v>
      </c>
      <c r="D50" s="106">
        <f>D51</f>
        <v>33078000</v>
      </c>
      <c r="E50" s="40"/>
      <c r="F50" s="39"/>
      <c r="G50" s="45"/>
      <c r="H50" s="45"/>
      <c r="I50" s="45"/>
      <c r="J50" s="45"/>
      <c r="K50" s="45"/>
      <c r="L50" s="45"/>
    </row>
    <row r="51" spans="1:12" s="33" customFormat="1" ht="21.75" customHeight="1">
      <c r="A51" s="12">
        <v>6201</v>
      </c>
      <c r="B51" s="1" t="s">
        <v>131</v>
      </c>
      <c r="C51" s="50">
        <v>68432000</v>
      </c>
      <c r="D51" s="105">
        <v>33078000</v>
      </c>
      <c r="E51" s="40">
        <f>D51/C51</f>
        <v>0.4833703530512041</v>
      </c>
      <c r="F51" s="39"/>
      <c r="G51" s="47"/>
      <c r="H51" s="47"/>
      <c r="I51" s="47"/>
      <c r="J51" s="47"/>
      <c r="K51" s="47"/>
      <c r="L51" s="47"/>
    </row>
    <row r="52" spans="1:12" s="21" customFormat="1" ht="21.75" customHeight="1">
      <c r="A52" s="27">
        <v>6250</v>
      </c>
      <c r="B52" s="8" t="s">
        <v>36</v>
      </c>
      <c r="C52" s="22">
        <f>C53+C54</f>
        <v>7350000</v>
      </c>
      <c r="D52" s="104">
        <f>SUM(D53:D54)</f>
        <v>0</v>
      </c>
      <c r="E52" s="40">
        <f>D52/C52</f>
        <v>0</v>
      </c>
      <c r="F52" s="39"/>
      <c r="G52" s="45"/>
      <c r="H52" s="45"/>
      <c r="I52" s="45"/>
      <c r="J52" s="45"/>
      <c r="K52" s="45"/>
      <c r="L52" s="45"/>
    </row>
    <row r="53" spans="1:12" s="21" customFormat="1" ht="21.75" customHeight="1">
      <c r="A53" s="12">
        <v>6253</v>
      </c>
      <c r="B53" s="1" t="s">
        <v>37</v>
      </c>
      <c r="C53" s="50">
        <v>3318000</v>
      </c>
      <c r="D53" s="107"/>
      <c r="E53" s="40">
        <f>D53/C53</f>
        <v>0</v>
      </c>
      <c r="F53" s="37"/>
      <c r="G53" s="45"/>
      <c r="H53" s="45"/>
      <c r="I53" s="45"/>
      <c r="J53" s="45"/>
      <c r="K53" s="45"/>
      <c r="L53" s="45"/>
    </row>
    <row r="54" spans="1:12" s="21" customFormat="1" ht="21.75" customHeight="1">
      <c r="A54" s="12">
        <v>6299</v>
      </c>
      <c r="B54" s="1" t="s">
        <v>38</v>
      </c>
      <c r="C54" s="50">
        <v>4032000</v>
      </c>
      <c r="D54" s="107"/>
      <c r="E54" s="40">
        <f>D54/C54</f>
        <v>0</v>
      </c>
      <c r="F54" s="37"/>
      <c r="G54" s="45"/>
      <c r="H54" s="45"/>
      <c r="I54" s="45"/>
      <c r="J54" s="45"/>
      <c r="K54" s="45"/>
      <c r="L54" s="45"/>
    </row>
    <row r="55" spans="1:12" s="21" customFormat="1" ht="21.75" customHeight="1">
      <c r="A55" s="27">
        <v>6300</v>
      </c>
      <c r="B55" s="8" t="s">
        <v>39</v>
      </c>
      <c r="C55" s="22">
        <f>SUM(C56:C59)</f>
        <v>703899021</v>
      </c>
      <c r="D55" s="104">
        <f>SUM(D56:D59)</f>
        <v>175761050</v>
      </c>
      <c r="E55" s="56">
        <f>SUM(E56:E62)</f>
        <v>1.8617526962624318</v>
      </c>
      <c r="F55" s="39">
        <f>G55/D55</f>
        <v>0.8570897818373298</v>
      </c>
      <c r="G55" s="45">
        <v>150643000</v>
      </c>
      <c r="H55" s="45"/>
      <c r="I55" s="45"/>
      <c r="J55" s="45"/>
      <c r="K55" s="45"/>
      <c r="L55" s="45"/>
    </row>
    <row r="56" spans="1:12" s="21" customFormat="1" ht="21.75" customHeight="1">
      <c r="A56" s="12">
        <v>6301</v>
      </c>
      <c r="B56" s="1" t="s">
        <v>40</v>
      </c>
      <c r="C56" s="50">
        <v>524180044</v>
      </c>
      <c r="D56" s="107">
        <v>130737984</v>
      </c>
      <c r="E56" s="40">
        <f>D56/C56</f>
        <v>0.24941427186419177</v>
      </c>
      <c r="F56" s="40"/>
      <c r="G56" s="45"/>
      <c r="H56" s="45"/>
      <c r="I56" s="45"/>
      <c r="J56" s="45"/>
      <c r="K56" s="45"/>
      <c r="L56" s="45"/>
    </row>
    <row r="57" spans="1:12" s="21" customFormat="1" ht="21.75" customHeight="1">
      <c r="A57" s="12">
        <v>6302</v>
      </c>
      <c r="B57" s="1" t="s">
        <v>41</v>
      </c>
      <c r="C57" s="50">
        <v>89859488</v>
      </c>
      <c r="D57" s="107">
        <v>22240797</v>
      </c>
      <c r="E57" s="40">
        <f>D57/C57</f>
        <v>0.24750638463464203</v>
      </c>
      <c r="F57" s="40"/>
      <c r="G57" s="45"/>
      <c r="H57" s="45"/>
      <c r="I57" s="45"/>
      <c r="J57" s="45"/>
      <c r="K57" s="45"/>
      <c r="L57" s="45"/>
    </row>
    <row r="58" spans="1:12" s="21" customFormat="1" ht="21.75" customHeight="1">
      <c r="A58" s="12">
        <v>6303</v>
      </c>
      <c r="B58" s="1" t="s">
        <v>42</v>
      </c>
      <c r="C58" s="50">
        <v>59906326</v>
      </c>
      <c r="D58" s="107">
        <v>14818472</v>
      </c>
      <c r="E58" s="40">
        <f>D58/C58</f>
        <v>0.24736072113652904</v>
      </c>
      <c r="F58" s="40"/>
      <c r="G58" s="45"/>
      <c r="H58" s="45"/>
      <c r="I58" s="45"/>
      <c r="J58" s="45"/>
      <c r="K58" s="45"/>
      <c r="L58" s="45"/>
    </row>
    <row r="59" spans="1:12" s="21" customFormat="1" ht="21.75" customHeight="1">
      <c r="A59" s="12">
        <v>6304</v>
      </c>
      <c r="B59" s="1" t="s">
        <v>43</v>
      </c>
      <c r="C59" s="50">
        <v>29953163</v>
      </c>
      <c r="D59" s="107">
        <v>7963797</v>
      </c>
      <c r="E59" s="40">
        <f>D59/C59</f>
        <v>0.2658749929014175</v>
      </c>
      <c r="F59" s="40"/>
      <c r="G59" s="45"/>
      <c r="H59" s="45"/>
      <c r="I59" s="45"/>
      <c r="J59" s="45"/>
      <c r="K59" s="45"/>
      <c r="L59" s="45"/>
    </row>
    <row r="60" spans="1:12" s="21" customFormat="1" ht="21.75" customHeight="1">
      <c r="A60" s="96">
        <v>6400</v>
      </c>
      <c r="B60" s="35" t="s">
        <v>75</v>
      </c>
      <c r="C60" s="51">
        <f>C61</f>
        <v>12000000</v>
      </c>
      <c r="D60" s="108">
        <f>D61</f>
        <v>3000000</v>
      </c>
      <c r="E60" s="56">
        <f>SUM(E61:E67)</f>
        <v>0.8112706557256515</v>
      </c>
      <c r="F60" s="39"/>
      <c r="G60" s="45">
        <v>3000000</v>
      </c>
      <c r="H60" s="45"/>
      <c r="I60" s="45"/>
      <c r="J60" s="45"/>
      <c r="K60" s="45"/>
      <c r="L60" s="45"/>
    </row>
    <row r="61" spans="1:12" s="21" customFormat="1" ht="21" customHeight="1">
      <c r="A61" s="36">
        <v>6404</v>
      </c>
      <c r="B61" s="48" t="s">
        <v>117</v>
      </c>
      <c r="C61" s="50">
        <v>12000000</v>
      </c>
      <c r="D61" s="107">
        <v>3000000</v>
      </c>
      <c r="E61" s="40"/>
      <c r="F61" s="40"/>
      <c r="G61" s="45"/>
      <c r="H61" s="45"/>
      <c r="I61" s="45"/>
      <c r="J61" s="45"/>
      <c r="K61" s="45"/>
      <c r="L61" s="45"/>
    </row>
    <row r="62" spans="1:12" s="21" customFormat="1" ht="21" customHeight="1">
      <c r="A62" s="27">
        <v>6500</v>
      </c>
      <c r="B62" s="8" t="s">
        <v>44</v>
      </c>
      <c r="C62" s="3">
        <f>SUM(C63:C65)</f>
        <v>115600000</v>
      </c>
      <c r="D62" s="109">
        <f>SUM(D63:D65)</f>
        <v>4032567</v>
      </c>
      <c r="E62" s="56">
        <f>SUM(E63:E65)</f>
        <v>0.04032567</v>
      </c>
      <c r="F62" s="39">
        <f>G62/D62</f>
        <v>4.845300772436019</v>
      </c>
      <c r="G62" s="45">
        <v>19539000</v>
      </c>
      <c r="H62" s="45"/>
      <c r="I62" s="45"/>
      <c r="J62" s="45"/>
      <c r="K62" s="45"/>
      <c r="L62" s="45"/>
    </row>
    <row r="63" spans="1:12" s="21" customFormat="1" ht="21" customHeight="1">
      <c r="A63" s="12">
        <v>6501</v>
      </c>
      <c r="B63" s="1" t="s">
        <v>45</v>
      </c>
      <c r="C63" s="13">
        <v>100000000</v>
      </c>
      <c r="D63" s="107">
        <v>4032567</v>
      </c>
      <c r="E63" s="40">
        <f>(D63/C63)</f>
        <v>0.04032567</v>
      </c>
      <c r="F63" s="40"/>
      <c r="G63" s="45"/>
      <c r="H63" s="45"/>
      <c r="I63" s="45"/>
      <c r="J63" s="45"/>
      <c r="K63" s="45"/>
      <c r="L63" s="45"/>
    </row>
    <row r="64" spans="1:12" s="21" customFormat="1" ht="21" customHeight="1">
      <c r="A64" s="12">
        <v>6502</v>
      </c>
      <c r="B64" s="1" t="s">
        <v>46</v>
      </c>
      <c r="C64" s="13">
        <v>4800000</v>
      </c>
      <c r="D64" s="107"/>
      <c r="E64" s="40">
        <f>(D64/C64)</f>
        <v>0</v>
      </c>
      <c r="F64" s="40"/>
      <c r="G64" s="45"/>
      <c r="H64" s="45"/>
      <c r="I64" s="45"/>
      <c r="J64" s="45"/>
      <c r="K64" s="45"/>
      <c r="L64" s="45"/>
    </row>
    <row r="65" spans="1:12" s="21" customFormat="1" ht="21" customHeight="1">
      <c r="A65" s="12">
        <v>6504</v>
      </c>
      <c r="B65" s="1" t="s">
        <v>47</v>
      </c>
      <c r="C65" s="13">
        <v>10800000</v>
      </c>
      <c r="D65" s="107"/>
      <c r="E65" s="40">
        <f>(D65/C65)</f>
        <v>0</v>
      </c>
      <c r="F65" s="40"/>
      <c r="G65" s="45"/>
      <c r="H65" s="45"/>
      <c r="I65" s="45"/>
      <c r="J65" s="45"/>
      <c r="K65" s="45"/>
      <c r="L65" s="45"/>
    </row>
    <row r="66" spans="1:12" s="21" customFormat="1" ht="21" customHeight="1">
      <c r="A66" s="27">
        <v>6550</v>
      </c>
      <c r="B66" s="8" t="s">
        <v>48</v>
      </c>
      <c r="C66" s="3">
        <f>SUM(C67:C70)</f>
        <v>158719341</v>
      </c>
      <c r="D66" s="109">
        <f>SUM(D67:D70)</f>
        <v>14739500</v>
      </c>
      <c r="E66" s="56">
        <f>SUM(E67:E70)</f>
        <v>0.6910471578628258</v>
      </c>
      <c r="F66" s="56">
        <f>SUM(F67:F70)</f>
        <v>0</v>
      </c>
      <c r="G66" s="45">
        <v>35877000</v>
      </c>
      <c r="H66" s="45"/>
      <c r="I66" s="45"/>
      <c r="J66" s="45"/>
      <c r="K66" s="45"/>
      <c r="L66" s="45"/>
    </row>
    <row r="67" spans="1:12" s="21" customFormat="1" ht="21" customHeight="1">
      <c r="A67" s="12">
        <v>6551</v>
      </c>
      <c r="B67" s="1" t="s">
        <v>49</v>
      </c>
      <c r="C67" s="13">
        <v>43212200</v>
      </c>
      <c r="D67" s="107">
        <v>1710000</v>
      </c>
      <c r="E67" s="40">
        <f>D67/C67</f>
        <v>0.03957215786282577</v>
      </c>
      <c r="F67" s="40"/>
      <c r="G67" s="45"/>
      <c r="H67" s="45"/>
      <c r="I67" s="45"/>
      <c r="J67" s="45"/>
      <c r="K67" s="45"/>
      <c r="L67" s="45"/>
    </row>
    <row r="68" spans="1:12" s="21" customFormat="1" ht="21" customHeight="1">
      <c r="A68" s="12">
        <v>6552</v>
      </c>
      <c r="B68" s="1" t="s">
        <v>50</v>
      </c>
      <c r="C68" s="13">
        <v>10200000</v>
      </c>
      <c r="D68" s="107"/>
      <c r="E68" s="40"/>
      <c r="F68" s="40"/>
      <c r="G68" s="45"/>
      <c r="H68" s="45"/>
      <c r="I68" s="45"/>
      <c r="J68" s="45"/>
      <c r="K68" s="45"/>
      <c r="L68" s="45"/>
    </row>
    <row r="69" spans="1:12" s="21" customFormat="1" ht="21" customHeight="1">
      <c r="A69" s="12">
        <v>6559</v>
      </c>
      <c r="B69" s="92" t="s">
        <v>141</v>
      </c>
      <c r="C69" s="13">
        <f>105307141-25000000+5000000</f>
        <v>85307141</v>
      </c>
      <c r="D69" s="107"/>
      <c r="E69" s="40"/>
      <c r="F69" s="53"/>
      <c r="G69" s="45"/>
      <c r="H69" s="45"/>
      <c r="I69" s="45"/>
      <c r="J69" s="45"/>
      <c r="K69" s="45"/>
      <c r="L69" s="45"/>
    </row>
    <row r="70" spans="1:12" s="21" customFormat="1" ht="21" customHeight="1">
      <c r="A70" s="12">
        <v>6559</v>
      </c>
      <c r="B70" s="1" t="s">
        <v>153</v>
      </c>
      <c r="C70" s="13">
        <v>20000000</v>
      </c>
      <c r="D70" s="107">
        <v>13029500</v>
      </c>
      <c r="E70" s="40">
        <f>D70/C70</f>
        <v>0.651475</v>
      </c>
      <c r="F70" s="53"/>
      <c r="G70" s="45"/>
      <c r="H70" s="45"/>
      <c r="I70" s="45"/>
      <c r="J70" s="45"/>
      <c r="K70" s="45"/>
      <c r="L70" s="45"/>
    </row>
    <row r="71" spans="1:12" s="21" customFormat="1" ht="21" customHeight="1">
      <c r="A71" s="27">
        <v>6600</v>
      </c>
      <c r="B71" s="8" t="s">
        <v>52</v>
      </c>
      <c r="C71" s="3">
        <f>SUM(C72:C75)</f>
        <v>18600000</v>
      </c>
      <c r="D71" s="109">
        <f>SUM(D72:D75)</f>
        <v>3342000</v>
      </c>
      <c r="E71" s="56">
        <f>SUM(E72:E75)</f>
        <v>0.4861904761904762</v>
      </c>
      <c r="F71" s="39">
        <f>G71/D71</f>
        <v>0.4236983842010772</v>
      </c>
      <c r="G71" s="45">
        <v>1416000</v>
      </c>
      <c r="H71" s="45"/>
      <c r="I71" s="45"/>
      <c r="J71" s="45"/>
      <c r="K71" s="45"/>
      <c r="L71" s="45"/>
    </row>
    <row r="72" spans="1:12" s="21" customFormat="1" ht="21" customHeight="1">
      <c r="A72" s="12">
        <v>6601</v>
      </c>
      <c r="B72" s="1" t="s">
        <v>53</v>
      </c>
      <c r="C72" s="13">
        <v>1800000</v>
      </c>
      <c r="D72" s="107">
        <v>66000</v>
      </c>
      <c r="E72" s="40">
        <f>(D72/C72)</f>
        <v>0.03666666666666667</v>
      </c>
      <c r="F72" s="40"/>
      <c r="G72" s="45"/>
      <c r="H72" s="45"/>
      <c r="I72" s="45"/>
      <c r="J72" s="45"/>
      <c r="K72" s="45"/>
      <c r="L72" s="45"/>
    </row>
    <row r="73" spans="1:12" s="21" customFormat="1" ht="21" customHeight="1">
      <c r="A73" s="12">
        <v>6605</v>
      </c>
      <c r="B73" s="1" t="s">
        <v>55</v>
      </c>
      <c r="C73" s="13">
        <v>8400000</v>
      </c>
      <c r="D73" s="107">
        <v>2376000</v>
      </c>
      <c r="E73" s="40">
        <f>(D73/C73)</f>
        <v>0.28285714285714286</v>
      </c>
      <c r="F73" s="40"/>
      <c r="G73" s="45"/>
      <c r="H73" s="45"/>
      <c r="I73" s="45"/>
      <c r="J73" s="45"/>
      <c r="K73" s="45"/>
      <c r="L73" s="45"/>
    </row>
    <row r="74" spans="1:12" s="21" customFormat="1" ht="21" customHeight="1">
      <c r="A74" s="12">
        <v>6608</v>
      </c>
      <c r="B74" s="1" t="s">
        <v>54</v>
      </c>
      <c r="C74" s="13">
        <v>3000000</v>
      </c>
      <c r="D74" s="107"/>
      <c r="E74" s="40"/>
      <c r="F74" s="40"/>
      <c r="G74" s="45"/>
      <c r="H74" s="45"/>
      <c r="I74" s="45"/>
      <c r="J74" s="45"/>
      <c r="K74" s="45"/>
      <c r="L74" s="45"/>
    </row>
    <row r="75" spans="1:12" s="21" customFormat="1" ht="21" customHeight="1">
      <c r="A75" s="12">
        <v>6618</v>
      </c>
      <c r="B75" s="1" t="s">
        <v>87</v>
      </c>
      <c r="C75" s="13">
        <v>5400000</v>
      </c>
      <c r="D75" s="107">
        <v>900000</v>
      </c>
      <c r="E75" s="40">
        <f>(D75/C75)</f>
        <v>0.16666666666666666</v>
      </c>
      <c r="F75" s="40"/>
      <c r="G75" s="45"/>
      <c r="H75" s="45"/>
      <c r="I75" s="45"/>
      <c r="J75" s="45"/>
      <c r="K75" s="45"/>
      <c r="L75" s="45"/>
    </row>
    <row r="76" spans="1:12" s="21" customFormat="1" ht="21" customHeight="1">
      <c r="A76" s="27">
        <v>6650</v>
      </c>
      <c r="B76" s="8" t="s">
        <v>56</v>
      </c>
      <c r="C76" s="3">
        <f>SUM(C77:C79)</f>
        <v>5840000</v>
      </c>
      <c r="D76" s="109">
        <f>SUM(D77:D79)</f>
        <v>0</v>
      </c>
      <c r="E76" s="39"/>
      <c r="F76" s="39"/>
      <c r="G76" s="45"/>
      <c r="H76" s="45"/>
      <c r="I76" s="45"/>
      <c r="J76" s="45"/>
      <c r="K76" s="45"/>
      <c r="L76" s="45"/>
    </row>
    <row r="77" spans="1:12" s="21" customFormat="1" ht="21" customHeight="1">
      <c r="A77" s="12">
        <v>6651</v>
      </c>
      <c r="B77" s="1" t="s">
        <v>106</v>
      </c>
      <c r="C77" s="13">
        <v>1200000</v>
      </c>
      <c r="D77" s="110"/>
      <c r="E77" s="40"/>
      <c r="F77" s="37"/>
      <c r="G77" s="45"/>
      <c r="H77" s="45"/>
      <c r="I77" s="45"/>
      <c r="J77" s="45"/>
      <c r="K77" s="45"/>
      <c r="L77" s="45"/>
    </row>
    <row r="78" spans="1:12" s="21" customFormat="1" ht="21" customHeight="1">
      <c r="A78" s="12">
        <v>6657</v>
      </c>
      <c r="B78" s="1" t="s">
        <v>57</v>
      </c>
      <c r="C78" s="13">
        <v>1200000</v>
      </c>
      <c r="D78" s="110"/>
      <c r="E78" s="40"/>
      <c r="F78" s="37"/>
      <c r="G78" s="45"/>
      <c r="H78" s="45"/>
      <c r="I78" s="45"/>
      <c r="J78" s="45"/>
      <c r="K78" s="45"/>
      <c r="L78" s="45"/>
    </row>
    <row r="79" spans="1:12" s="21" customFormat="1" ht="21" customHeight="1">
      <c r="A79" s="12">
        <v>6699</v>
      </c>
      <c r="B79" s="1" t="s">
        <v>58</v>
      </c>
      <c r="C79" s="13">
        <v>3440000</v>
      </c>
      <c r="D79" s="110"/>
      <c r="E79" s="40"/>
      <c r="F79" s="37"/>
      <c r="G79" s="45"/>
      <c r="H79" s="45"/>
      <c r="I79" s="45"/>
      <c r="J79" s="45"/>
      <c r="K79" s="45"/>
      <c r="L79" s="45"/>
    </row>
    <row r="80" spans="1:12" s="21" customFormat="1" ht="21" customHeight="1">
      <c r="A80" s="27">
        <v>6700</v>
      </c>
      <c r="B80" s="8" t="s">
        <v>59</v>
      </c>
      <c r="C80" s="3">
        <f>SUM(C81:C85)</f>
        <v>67876459</v>
      </c>
      <c r="D80" s="109">
        <f>SUM(D81:D85)</f>
        <v>10114000</v>
      </c>
      <c r="E80" s="56">
        <f>SUM(E81:E85)</f>
        <v>0.7658820264816528</v>
      </c>
      <c r="F80" s="39">
        <f>G80/D80</f>
        <v>1.5961044097290884</v>
      </c>
      <c r="G80" s="45">
        <v>16143000</v>
      </c>
      <c r="H80" s="45"/>
      <c r="I80" s="45"/>
      <c r="J80" s="45"/>
      <c r="K80" s="45"/>
      <c r="L80" s="45"/>
    </row>
    <row r="81" spans="1:12" s="21" customFormat="1" ht="21" customHeight="1">
      <c r="A81" s="12">
        <v>6701</v>
      </c>
      <c r="B81" s="1" t="s">
        <v>60</v>
      </c>
      <c r="C81" s="13">
        <v>15000000</v>
      </c>
      <c r="D81" s="107">
        <v>372000</v>
      </c>
      <c r="E81" s="40">
        <f>D81/C81</f>
        <v>0.0248</v>
      </c>
      <c r="F81" s="40"/>
      <c r="G81" s="45"/>
      <c r="H81" s="45"/>
      <c r="I81" s="45"/>
      <c r="J81" s="45"/>
      <c r="K81" s="45"/>
      <c r="L81" s="45"/>
    </row>
    <row r="82" spans="1:12" s="21" customFormat="1" ht="21" customHeight="1">
      <c r="A82" s="12">
        <v>6702</v>
      </c>
      <c r="B82" s="1" t="s">
        <v>61</v>
      </c>
      <c r="C82" s="13">
        <v>22876459</v>
      </c>
      <c r="D82" s="107">
        <v>2592000</v>
      </c>
      <c r="E82" s="40">
        <f>D82/C82</f>
        <v>0.11330424870387502</v>
      </c>
      <c r="F82" s="40"/>
      <c r="G82" s="45"/>
      <c r="H82" s="45"/>
      <c r="I82" s="45"/>
      <c r="J82" s="45"/>
      <c r="K82" s="45"/>
      <c r="L82" s="45"/>
    </row>
    <row r="83" spans="1:12" s="21" customFormat="1" ht="21" customHeight="1">
      <c r="A83" s="12">
        <v>6703</v>
      </c>
      <c r="B83" s="1" t="s">
        <v>62</v>
      </c>
      <c r="C83" s="13">
        <v>9000000</v>
      </c>
      <c r="D83" s="107">
        <v>4150000</v>
      </c>
      <c r="E83" s="40">
        <f>D83/C83</f>
        <v>0.46111111111111114</v>
      </c>
      <c r="F83" s="40"/>
      <c r="G83" s="45"/>
      <c r="H83" s="45"/>
      <c r="I83" s="45"/>
      <c r="J83" s="45"/>
      <c r="K83" s="45"/>
      <c r="L83" s="45"/>
    </row>
    <row r="84" spans="1:12" s="21" customFormat="1" ht="22.5" customHeight="1">
      <c r="A84" s="12">
        <v>6704</v>
      </c>
      <c r="B84" s="1" t="s">
        <v>63</v>
      </c>
      <c r="C84" s="13">
        <v>18000000</v>
      </c>
      <c r="D84" s="107">
        <v>3000000</v>
      </c>
      <c r="E84" s="40">
        <f>D84/C84</f>
        <v>0.16666666666666666</v>
      </c>
      <c r="F84" s="40"/>
      <c r="G84" s="45"/>
      <c r="H84" s="45"/>
      <c r="I84" s="45"/>
      <c r="J84" s="45"/>
      <c r="K84" s="45"/>
      <c r="L84" s="45"/>
    </row>
    <row r="85" spans="1:12" s="21" customFormat="1" ht="22.5" customHeight="1">
      <c r="A85" s="12">
        <v>6749</v>
      </c>
      <c r="B85" s="1" t="s">
        <v>64</v>
      </c>
      <c r="C85" s="13">
        <v>3000000</v>
      </c>
      <c r="D85" s="107"/>
      <c r="E85" s="40"/>
      <c r="F85" s="40"/>
      <c r="G85" s="45"/>
      <c r="H85" s="45"/>
      <c r="I85" s="45"/>
      <c r="J85" s="45"/>
      <c r="K85" s="45"/>
      <c r="L85" s="45"/>
    </row>
    <row r="86" spans="1:12" s="23" customFormat="1" ht="22.5" customHeight="1">
      <c r="A86" s="97">
        <v>6750</v>
      </c>
      <c r="B86" s="9" t="s">
        <v>82</v>
      </c>
      <c r="C86" s="3">
        <f>SUM(C87:C89)</f>
        <v>82004400</v>
      </c>
      <c r="D86" s="109">
        <f>SUM(D87:D89)</f>
        <v>16410900</v>
      </c>
      <c r="E86" s="56">
        <f>SUM(E87:E89)</f>
        <v>0.27095141700404857</v>
      </c>
      <c r="F86" s="39">
        <f>G86/D86</f>
        <v>1.6580443485732044</v>
      </c>
      <c r="G86" s="46">
        <v>27210000</v>
      </c>
      <c r="H86" s="46"/>
      <c r="I86" s="46"/>
      <c r="J86" s="46"/>
      <c r="K86" s="46"/>
      <c r="L86" s="46"/>
    </row>
    <row r="87" spans="1:12" s="23" customFormat="1" ht="22.5" customHeight="1">
      <c r="A87" s="12">
        <v>6751</v>
      </c>
      <c r="B87" s="1" t="s">
        <v>107</v>
      </c>
      <c r="C87" s="13">
        <v>4500000</v>
      </c>
      <c r="D87" s="110"/>
      <c r="E87" s="40"/>
      <c r="F87" s="40"/>
      <c r="G87" s="46"/>
      <c r="H87" s="46"/>
      <c r="I87" s="46"/>
      <c r="J87" s="46"/>
      <c r="K87" s="46"/>
      <c r="L87" s="46"/>
    </row>
    <row r="88" spans="1:12" s="21" customFormat="1" ht="22.5" customHeight="1">
      <c r="A88" s="12">
        <v>6757</v>
      </c>
      <c r="B88" s="1" t="s">
        <v>162</v>
      </c>
      <c r="C88" s="13">
        <v>65504400</v>
      </c>
      <c r="D88" s="110">
        <v>16110900</v>
      </c>
      <c r="E88" s="40">
        <f>D88/C88</f>
        <v>0.24595141700404857</v>
      </c>
      <c r="F88" s="40"/>
      <c r="G88" s="45"/>
      <c r="H88" s="45"/>
      <c r="I88" s="45"/>
      <c r="J88" s="45"/>
      <c r="K88" s="45"/>
      <c r="L88" s="45"/>
    </row>
    <row r="89" spans="1:12" s="21" customFormat="1" ht="22.5" customHeight="1">
      <c r="A89" s="12">
        <v>6799</v>
      </c>
      <c r="B89" s="1" t="s">
        <v>91</v>
      </c>
      <c r="C89" s="13">
        <v>12000000</v>
      </c>
      <c r="D89" s="107">
        <v>300000</v>
      </c>
      <c r="E89" s="40">
        <f>D89/C89</f>
        <v>0.025</v>
      </c>
      <c r="F89" s="40"/>
      <c r="G89" s="45"/>
      <c r="H89" s="45"/>
      <c r="I89" s="45"/>
      <c r="J89" s="45"/>
      <c r="K89" s="45"/>
      <c r="L89" s="45"/>
    </row>
    <row r="90" spans="1:12" s="21" customFormat="1" ht="22.5" customHeight="1">
      <c r="A90" s="27">
        <v>6900</v>
      </c>
      <c r="B90" s="8" t="s">
        <v>65</v>
      </c>
      <c r="C90" s="3">
        <f>SUM(C91:C96)</f>
        <v>100892859</v>
      </c>
      <c r="D90" s="109">
        <f>SUM(D91:D96)</f>
        <v>0</v>
      </c>
      <c r="E90" s="56">
        <f>SUM(E91:E96)</f>
        <v>0</v>
      </c>
      <c r="F90" s="39"/>
      <c r="G90" s="45">
        <v>17121000</v>
      </c>
      <c r="H90" s="45"/>
      <c r="I90" s="45"/>
      <c r="J90" s="45"/>
      <c r="K90" s="45"/>
      <c r="L90" s="45"/>
    </row>
    <row r="91" spans="1:12" s="21" customFormat="1" ht="22.5" customHeight="1">
      <c r="A91" s="12">
        <v>6905</v>
      </c>
      <c r="B91" s="1" t="s">
        <v>93</v>
      </c>
      <c r="C91" s="13">
        <v>14000000</v>
      </c>
      <c r="D91" s="110"/>
      <c r="E91" s="40"/>
      <c r="F91" s="40"/>
      <c r="G91" s="45"/>
      <c r="H91" s="45"/>
      <c r="I91" s="45"/>
      <c r="J91" s="45"/>
      <c r="K91" s="45"/>
      <c r="L91" s="45"/>
    </row>
    <row r="92" spans="1:12" s="21" customFormat="1" ht="22.5" customHeight="1">
      <c r="A92" s="12">
        <v>6907</v>
      </c>
      <c r="B92" s="1" t="s">
        <v>94</v>
      </c>
      <c r="C92" s="13">
        <v>9000000</v>
      </c>
      <c r="D92" s="110"/>
      <c r="E92" s="40"/>
      <c r="F92" s="40"/>
      <c r="G92" s="45"/>
      <c r="H92" s="45"/>
      <c r="I92" s="45"/>
      <c r="J92" s="45"/>
      <c r="K92" s="45"/>
      <c r="L92" s="45"/>
    </row>
    <row r="93" spans="1:12" s="21" customFormat="1" ht="22.5" customHeight="1">
      <c r="A93" s="12">
        <v>6912</v>
      </c>
      <c r="B93" s="1" t="s">
        <v>66</v>
      </c>
      <c r="C93" s="13">
        <v>20000000</v>
      </c>
      <c r="D93" s="107"/>
      <c r="E93" s="40"/>
      <c r="F93" s="40"/>
      <c r="G93" s="45"/>
      <c r="H93" s="45"/>
      <c r="I93" s="45"/>
      <c r="J93" s="45"/>
      <c r="K93" s="45"/>
      <c r="L93" s="45"/>
    </row>
    <row r="94" spans="1:12" s="21" customFormat="1" ht="22.5" customHeight="1">
      <c r="A94" s="12">
        <v>6913</v>
      </c>
      <c r="B94" s="1" t="s">
        <v>67</v>
      </c>
      <c r="C94" s="13">
        <v>12000000</v>
      </c>
      <c r="D94" s="107"/>
      <c r="E94" s="40"/>
      <c r="F94" s="40"/>
      <c r="G94" s="45"/>
      <c r="H94" s="45"/>
      <c r="I94" s="45"/>
      <c r="J94" s="45"/>
      <c r="K94" s="45"/>
      <c r="L94" s="45"/>
    </row>
    <row r="95" spans="1:12" s="21" customFormat="1" ht="22.5" customHeight="1">
      <c r="A95" s="12">
        <v>6921</v>
      </c>
      <c r="B95" s="1" t="s">
        <v>139</v>
      </c>
      <c r="C95" s="13">
        <v>16892859</v>
      </c>
      <c r="D95" s="107"/>
      <c r="E95" s="40"/>
      <c r="F95" s="37"/>
      <c r="G95" s="45"/>
      <c r="H95" s="45"/>
      <c r="I95" s="45"/>
      <c r="J95" s="45"/>
      <c r="K95" s="45"/>
      <c r="L95" s="45"/>
    </row>
    <row r="96" spans="1:12" s="21" customFormat="1" ht="35.25" customHeight="1">
      <c r="A96" s="12">
        <v>6949</v>
      </c>
      <c r="B96" s="15" t="s">
        <v>138</v>
      </c>
      <c r="C96" s="13">
        <v>29000000</v>
      </c>
      <c r="D96" s="107"/>
      <c r="E96" s="40"/>
      <c r="F96" s="40"/>
      <c r="G96" s="45"/>
      <c r="H96" s="45"/>
      <c r="I96" s="45"/>
      <c r="J96" s="45"/>
      <c r="K96" s="45"/>
      <c r="L96" s="45"/>
    </row>
    <row r="97" spans="1:12" s="23" customFormat="1" ht="24" customHeight="1">
      <c r="A97" s="97">
        <v>6950</v>
      </c>
      <c r="B97" s="11" t="s">
        <v>108</v>
      </c>
      <c r="C97" s="32">
        <f>SUM(C98:C99)</f>
        <v>39920141</v>
      </c>
      <c r="D97" s="111">
        <f>SUM(D98:D99)</f>
        <v>14960000</v>
      </c>
      <c r="E97" s="56">
        <f>SUM(E98:E104)</f>
        <v>2.5500291288762122</v>
      </c>
      <c r="F97" s="39"/>
      <c r="G97" s="46"/>
      <c r="H97" s="46"/>
      <c r="I97" s="46"/>
      <c r="J97" s="46"/>
      <c r="K97" s="46"/>
      <c r="L97" s="46"/>
    </row>
    <row r="98" spans="1:12" s="21" customFormat="1" ht="21" customHeight="1">
      <c r="A98" s="12">
        <v>6955</v>
      </c>
      <c r="B98" s="15" t="s">
        <v>109</v>
      </c>
      <c r="C98" s="13">
        <v>9613000</v>
      </c>
      <c r="D98" s="110"/>
      <c r="E98" s="40"/>
      <c r="F98" s="40"/>
      <c r="G98" s="45"/>
      <c r="H98" s="45"/>
      <c r="I98" s="45"/>
      <c r="J98" s="45"/>
      <c r="K98" s="45"/>
      <c r="L98" s="45"/>
    </row>
    <row r="99" spans="1:12" s="21" customFormat="1" ht="21" customHeight="1">
      <c r="A99" s="12">
        <v>6999</v>
      </c>
      <c r="B99" s="15" t="s">
        <v>161</v>
      </c>
      <c r="C99" s="13">
        <v>30307141</v>
      </c>
      <c r="D99" s="110">
        <v>14960000</v>
      </c>
      <c r="E99" s="40">
        <f>D99/C99</f>
        <v>0.49361303991029704</v>
      </c>
      <c r="F99" s="40"/>
      <c r="G99" s="45"/>
      <c r="H99" s="45"/>
      <c r="I99" s="45"/>
      <c r="J99" s="45"/>
      <c r="K99" s="45"/>
      <c r="L99" s="45"/>
    </row>
    <row r="100" spans="1:12" s="21" customFormat="1" ht="21" customHeight="1">
      <c r="A100" s="27">
        <v>7000</v>
      </c>
      <c r="B100" s="8" t="s">
        <v>68</v>
      </c>
      <c r="C100" s="3">
        <f>SUM(C101:C107)</f>
        <v>420716800</v>
      </c>
      <c r="D100" s="109">
        <f>SUM(D101:D107)</f>
        <v>2445000</v>
      </c>
      <c r="E100" s="56">
        <f>SUM(E101:E107)</f>
        <v>1.0282080444829578</v>
      </c>
      <c r="F100" s="39">
        <f>G100/D100</f>
        <v>26.85766871165644</v>
      </c>
      <c r="G100" s="45">
        <v>65667000</v>
      </c>
      <c r="H100" s="45"/>
      <c r="I100" s="45"/>
      <c r="J100" s="45"/>
      <c r="K100" s="45"/>
      <c r="L100" s="45"/>
    </row>
    <row r="101" spans="1:12" s="21" customFormat="1" ht="21" customHeight="1">
      <c r="A101" s="12">
        <v>7001</v>
      </c>
      <c r="B101" s="1" t="s">
        <v>69</v>
      </c>
      <c r="C101" s="13">
        <v>22156800</v>
      </c>
      <c r="D101" s="107">
        <v>625000</v>
      </c>
      <c r="E101" s="40">
        <f>D101/C101</f>
        <v>0.028208044482957828</v>
      </c>
      <c r="F101" s="37"/>
      <c r="G101" s="45"/>
      <c r="H101" s="45"/>
      <c r="I101" s="45"/>
      <c r="J101" s="45"/>
      <c r="K101" s="45"/>
      <c r="L101" s="45"/>
    </row>
    <row r="102" spans="1:12" s="21" customFormat="1" ht="21" customHeight="1">
      <c r="A102" s="98" t="s">
        <v>143</v>
      </c>
      <c r="B102" s="1" t="s">
        <v>126</v>
      </c>
      <c r="C102" s="13">
        <v>6000000</v>
      </c>
      <c r="D102" s="107"/>
      <c r="E102" s="40"/>
      <c r="F102" s="37"/>
      <c r="G102" s="45"/>
      <c r="H102" s="45"/>
      <c r="I102" s="45"/>
      <c r="J102" s="45"/>
      <c r="K102" s="45"/>
      <c r="L102" s="45"/>
    </row>
    <row r="103" spans="1:12" s="21" customFormat="1" ht="21" customHeight="1">
      <c r="A103" s="12">
        <v>7004</v>
      </c>
      <c r="B103" s="1" t="s">
        <v>70</v>
      </c>
      <c r="C103" s="13">
        <v>1820000</v>
      </c>
      <c r="D103" s="110">
        <v>1820000</v>
      </c>
      <c r="E103" s="40">
        <f>D103/C103</f>
        <v>1</v>
      </c>
      <c r="F103" s="37"/>
      <c r="G103" s="45"/>
      <c r="H103" s="45"/>
      <c r="I103" s="45"/>
      <c r="J103" s="45"/>
      <c r="K103" s="45"/>
      <c r="L103" s="45"/>
    </row>
    <row r="104" spans="1:12" s="21" customFormat="1" ht="21" customHeight="1">
      <c r="A104" s="12">
        <v>7049</v>
      </c>
      <c r="B104" s="1" t="s">
        <v>71</v>
      </c>
      <c r="C104" s="13">
        <v>37400000</v>
      </c>
      <c r="D104" s="107"/>
      <c r="E104" s="40"/>
      <c r="F104" s="37"/>
      <c r="G104" s="45"/>
      <c r="H104" s="45"/>
      <c r="I104" s="45"/>
      <c r="J104" s="45"/>
      <c r="K104" s="45"/>
      <c r="L104" s="45"/>
    </row>
    <row r="105" spans="1:12" s="21" customFormat="1" ht="21" customHeight="1">
      <c r="A105" s="12">
        <v>7049</v>
      </c>
      <c r="B105" s="1" t="s">
        <v>127</v>
      </c>
      <c r="C105" s="13">
        <v>91014000</v>
      </c>
      <c r="D105" s="107"/>
      <c r="E105" s="40"/>
      <c r="F105" s="40"/>
      <c r="G105" s="45"/>
      <c r="H105" s="45"/>
      <c r="I105" s="45"/>
      <c r="J105" s="45"/>
      <c r="K105" s="45"/>
      <c r="L105" s="45"/>
    </row>
    <row r="106" spans="1:12" s="21" customFormat="1" ht="21" customHeight="1">
      <c r="A106" s="12">
        <v>7049</v>
      </c>
      <c r="B106" s="1" t="s">
        <v>72</v>
      </c>
      <c r="C106" s="13">
        <v>166648000</v>
      </c>
      <c r="D106" s="107"/>
      <c r="E106" s="40"/>
      <c r="F106" s="53"/>
      <c r="G106" s="45"/>
      <c r="H106" s="45"/>
      <c r="I106" s="45"/>
      <c r="J106" s="45"/>
      <c r="K106" s="45"/>
      <c r="L106" s="45"/>
    </row>
    <row r="107" spans="1:12" s="21" customFormat="1" ht="21" customHeight="1">
      <c r="A107" s="12">
        <v>7049</v>
      </c>
      <c r="B107" s="1" t="s">
        <v>147</v>
      </c>
      <c r="C107" s="13">
        <v>95678000</v>
      </c>
      <c r="D107" s="107"/>
      <c r="E107" s="40"/>
      <c r="F107" s="53"/>
      <c r="G107" s="45">
        <f>D107+D104</f>
        <v>0</v>
      </c>
      <c r="H107" s="45"/>
      <c r="I107" s="45"/>
      <c r="J107" s="45"/>
      <c r="K107" s="45"/>
      <c r="L107" s="45"/>
    </row>
    <row r="108" spans="1:12" s="21" customFormat="1" ht="21" customHeight="1">
      <c r="A108" s="27">
        <v>7750</v>
      </c>
      <c r="B108" s="8" t="s">
        <v>64</v>
      </c>
      <c r="C108" s="3">
        <f>SUM(C109:C112)</f>
        <v>51888000</v>
      </c>
      <c r="D108" s="109">
        <f>SUM(D109:D112)</f>
        <v>7711400</v>
      </c>
      <c r="E108" s="56">
        <f>SUM(E109:E112)</f>
        <v>0.3402412942834139</v>
      </c>
      <c r="F108" s="39">
        <f>G108/D108</f>
        <v>0.19633270223305754</v>
      </c>
      <c r="G108" s="45">
        <v>1514000</v>
      </c>
      <c r="H108" s="45"/>
      <c r="I108" s="45"/>
      <c r="J108" s="45"/>
      <c r="K108" s="45"/>
      <c r="L108" s="45"/>
    </row>
    <row r="109" spans="1:12" s="21" customFormat="1" ht="21" customHeight="1">
      <c r="A109" s="12">
        <v>7756</v>
      </c>
      <c r="B109" s="1" t="s">
        <v>128</v>
      </c>
      <c r="C109" s="13">
        <v>5888000</v>
      </c>
      <c r="D109" s="110">
        <v>411400</v>
      </c>
      <c r="E109" s="40">
        <f>D109/C109</f>
        <v>0.06987092391304348</v>
      </c>
      <c r="F109" s="40"/>
      <c r="G109" s="45"/>
      <c r="H109" s="45"/>
      <c r="I109" s="45"/>
      <c r="J109" s="45"/>
      <c r="K109" s="45"/>
      <c r="L109" s="45"/>
    </row>
    <row r="110" spans="1:12" s="21" customFormat="1" ht="34.5" customHeight="1">
      <c r="A110" s="12">
        <v>7757</v>
      </c>
      <c r="B110" s="15" t="s">
        <v>120</v>
      </c>
      <c r="C110" s="13">
        <v>13000000</v>
      </c>
      <c r="D110" s="110"/>
      <c r="E110" s="40"/>
      <c r="F110" s="40"/>
      <c r="G110" s="45"/>
      <c r="H110" s="45"/>
      <c r="I110" s="45"/>
      <c r="J110" s="45"/>
      <c r="K110" s="45"/>
      <c r="L110" s="45"/>
    </row>
    <row r="111" spans="1:12" s="21" customFormat="1" ht="22.5" customHeight="1">
      <c r="A111" s="12">
        <v>7761</v>
      </c>
      <c r="B111" s="1" t="s">
        <v>111</v>
      </c>
      <c r="C111" s="13">
        <v>6000000</v>
      </c>
      <c r="D111" s="110"/>
      <c r="E111" s="40"/>
      <c r="F111" s="40"/>
      <c r="G111" s="45"/>
      <c r="H111" s="45"/>
      <c r="I111" s="45"/>
      <c r="J111" s="45"/>
      <c r="K111" s="45"/>
      <c r="L111" s="45"/>
    </row>
    <row r="112" spans="1:12" s="21" customFormat="1" ht="22.5" customHeight="1">
      <c r="A112" s="12">
        <v>7799</v>
      </c>
      <c r="B112" s="1" t="s">
        <v>73</v>
      </c>
      <c r="C112" s="13">
        <v>27000000</v>
      </c>
      <c r="D112" s="110">
        <v>7300000</v>
      </c>
      <c r="E112" s="40">
        <f>D112/C112</f>
        <v>0.27037037037037037</v>
      </c>
      <c r="F112" s="40"/>
      <c r="G112" s="45"/>
      <c r="H112" s="45"/>
      <c r="I112" s="45"/>
      <c r="J112" s="45"/>
      <c r="K112" s="45"/>
      <c r="L112" s="45"/>
    </row>
    <row r="113" spans="1:12" s="21" customFormat="1" ht="22.5" customHeight="1">
      <c r="A113" s="81">
        <v>1.2</v>
      </c>
      <c r="B113" s="82" t="s">
        <v>105</v>
      </c>
      <c r="C113" s="85">
        <f>C114+C116+C118+C123</f>
        <v>1134132859</v>
      </c>
      <c r="D113" s="112">
        <f>D114+D116+D118+D123</f>
        <v>259589016</v>
      </c>
      <c r="E113" s="83">
        <f>D113/C113</f>
        <v>0.22888765980106393</v>
      </c>
      <c r="F113" s="88">
        <f>G113/D113</f>
        <v>4.368955499257334</v>
      </c>
      <c r="G113" s="45">
        <f>C113</f>
        <v>1134132859</v>
      </c>
      <c r="H113" s="45"/>
      <c r="I113" s="45"/>
      <c r="J113" s="45"/>
      <c r="K113" s="45"/>
      <c r="L113" s="45"/>
    </row>
    <row r="114" spans="1:12" s="21" customFormat="1" ht="18.75" customHeight="1">
      <c r="A114" s="27">
        <v>6000</v>
      </c>
      <c r="B114" s="8" t="s">
        <v>34</v>
      </c>
      <c r="C114" s="22">
        <f>SUM(C115:C115)</f>
        <v>574392000</v>
      </c>
      <c r="D114" s="104">
        <f>SUM(D115:D115)</f>
        <v>142002000</v>
      </c>
      <c r="E114" s="57">
        <f>SUM(E115:E115)</f>
        <v>0.24722140976893828</v>
      </c>
      <c r="F114" s="39"/>
      <c r="G114" s="45">
        <v>144729000</v>
      </c>
      <c r="H114" s="45"/>
      <c r="I114" s="45"/>
      <c r="J114" s="45"/>
      <c r="K114" s="45"/>
      <c r="L114" s="45"/>
    </row>
    <row r="115" spans="1:12" s="21" customFormat="1" ht="22.5" customHeight="1">
      <c r="A115" s="12">
        <v>6001</v>
      </c>
      <c r="B115" s="1" t="s">
        <v>30</v>
      </c>
      <c r="C115" s="50">
        <v>574392000</v>
      </c>
      <c r="D115" s="105">
        <v>142002000</v>
      </c>
      <c r="E115" s="40">
        <f>D115/C115</f>
        <v>0.24722140976893828</v>
      </c>
      <c r="F115" s="40"/>
      <c r="G115" s="45"/>
      <c r="H115" s="45"/>
      <c r="I115" s="45"/>
      <c r="J115" s="45"/>
      <c r="K115" s="45"/>
      <c r="L115" s="45"/>
    </row>
    <row r="116" spans="1:12" s="23" customFormat="1" ht="27.75" customHeight="1">
      <c r="A116" s="97">
        <v>6050</v>
      </c>
      <c r="B116" s="11" t="s">
        <v>119</v>
      </c>
      <c r="C116" s="55">
        <f>C117</f>
        <v>77983433</v>
      </c>
      <c r="D116" s="113"/>
      <c r="E116" s="55">
        <f>E117</f>
        <v>0</v>
      </c>
      <c r="F116" s="39"/>
      <c r="G116" s="46"/>
      <c r="H116" s="46"/>
      <c r="I116" s="46"/>
      <c r="J116" s="46"/>
      <c r="K116" s="46"/>
      <c r="L116" s="46"/>
    </row>
    <row r="117" spans="1:12" s="21" customFormat="1" ht="29.25" customHeight="1">
      <c r="A117" s="12">
        <v>6051</v>
      </c>
      <c r="B117" s="15" t="s">
        <v>119</v>
      </c>
      <c r="C117" s="50">
        <v>77983433</v>
      </c>
      <c r="D117" s="105"/>
      <c r="E117" s="40"/>
      <c r="F117" s="40"/>
      <c r="G117" s="45"/>
      <c r="H117" s="45"/>
      <c r="I117" s="45"/>
      <c r="J117" s="45"/>
      <c r="K117" s="45"/>
      <c r="L117" s="45"/>
    </row>
    <row r="118" spans="1:12" s="21" customFormat="1" ht="22.5" customHeight="1">
      <c r="A118" s="27">
        <v>6100</v>
      </c>
      <c r="B118" s="8" t="s">
        <v>35</v>
      </c>
      <c r="C118" s="22">
        <f>SUM(C119:C122)</f>
        <v>318871937</v>
      </c>
      <c r="D118" s="104">
        <f>SUM(D119:D122)</f>
        <v>77168148</v>
      </c>
      <c r="E118" s="57">
        <f>SUM(E119:E122)</f>
        <v>0.9590847594321623</v>
      </c>
      <c r="F118" s="39">
        <f>G118/D118</f>
        <v>0.6562293033130716</v>
      </c>
      <c r="G118" s="45">
        <v>50640000</v>
      </c>
      <c r="H118" s="45"/>
      <c r="I118" s="45"/>
      <c r="J118" s="45"/>
      <c r="K118" s="45"/>
      <c r="L118" s="45"/>
    </row>
    <row r="119" spans="1:12" s="21" customFormat="1" ht="22.5" customHeight="1">
      <c r="A119" s="12">
        <v>6101</v>
      </c>
      <c r="B119" s="1" t="s">
        <v>31</v>
      </c>
      <c r="C119" s="50">
        <v>8568000</v>
      </c>
      <c r="D119" s="105">
        <v>1890000</v>
      </c>
      <c r="E119" s="40">
        <f>(D119/C119)</f>
        <v>0.22058823529411764</v>
      </c>
      <c r="F119" s="40"/>
      <c r="G119" s="45"/>
      <c r="H119" s="45"/>
      <c r="I119" s="45"/>
      <c r="J119" s="45"/>
      <c r="K119" s="45"/>
      <c r="L119" s="45"/>
    </row>
    <row r="120" spans="1:12" s="21" customFormat="1" ht="22.5" customHeight="1">
      <c r="A120" s="12">
        <v>6112</v>
      </c>
      <c r="B120" s="1" t="s">
        <v>32</v>
      </c>
      <c r="C120" s="50">
        <v>198452897</v>
      </c>
      <c r="D120" s="105">
        <v>47296746</v>
      </c>
      <c r="E120" s="40">
        <f>(D120/C120)</f>
        <v>0.23832731451635095</v>
      </c>
      <c r="F120" s="40"/>
      <c r="G120" s="45"/>
      <c r="H120" s="45"/>
      <c r="I120" s="45"/>
      <c r="J120" s="45"/>
      <c r="K120" s="45"/>
      <c r="L120" s="45"/>
    </row>
    <row r="121" spans="1:12" s="21" customFormat="1" ht="22.5" customHeight="1">
      <c r="A121" s="12">
        <v>6113</v>
      </c>
      <c r="B121" s="1" t="s">
        <v>33</v>
      </c>
      <c r="C121" s="50">
        <v>1680000</v>
      </c>
      <c r="D121" s="105">
        <v>420000</v>
      </c>
      <c r="E121" s="40">
        <f>(D121/C121)</f>
        <v>0.25</v>
      </c>
      <c r="F121" s="40"/>
      <c r="G121" s="45"/>
      <c r="H121" s="45"/>
      <c r="I121" s="45"/>
      <c r="J121" s="45"/>
      <c r="K121" s="45"/>
      <c r="L121" s="45"/>
    </row>
    <row r="122" spans="1:12" s="21" customFormat="1" ht="22.5" customHeight="1">
      <c r="A122" s="12">
        <v>6115</v>
      </c>
      <c r="B122" s="1" t="s">
        <v>88</v>
      </c>
      <c r="C122" s="50">
        <v>110171040</v>
      </c>
      <c r="D122" s="105">
        <v>27561402</v>
      </c>
      <c r="E122" s="40">
        <f>(D122/C122)</f>
        <v>0.2501692096216937</v>
      </c>
      <c r="F122" s="40"/>
      <c r="G122" s="45"/>
      <c r="H122" s="45"/>
      <c r="I122" s="45"/>
      <c r="J122" s="45"/>
      <c r="K122" s="45"/>
      <c r="L122" s="45"/>
    </row>
    <row r="123" spans="1:12" s="21" customFormat="1" ht="22.5" customHeight="1">
      <c r="A123" s="27">
        <v>6300</v>
      </c>
      <c r="B123" s="8" t="s">
        <v>39</v>
      </c>
      <c r="C123" s="22">
        <f>SUM(C124:C127)</f>
        <v>162885489</v>
      </c>
      <c r="D123" s="104">
        <f>SUM(D124:D127)</f>
        <v>40418868</v>
      </c>
      <c r="E123" s="57">
        <f>SUM(E124:E127)</f>
        <v>1.0078122003296337</v>
      </c>
      <c r="F123" s="39">
        <f>G123/D123</f>
        <v>0.8532896072200735</v>
      </c>
      <c r="G123" s="45">
        <v>34489000</v>
      </c>
      <c r="H123" s="45"/>
      <c r="I123" s="45"/>
      <c r="J123" s="45"/>
      <c r="K123" s="45"/>
      <c r="L123" s="45"/>
    </row>
    <row r="124" spans="1:12" s="21" customFormat="1" ht="22.5" customHeight="1">
      <c r="A124" s="12">
        <v>6301</v>
      </c>
      <c r="B124" s="1" t="s">
        <v>40</v>
      </c>
      <c r="C124" s="50">
        <v>121297627</v>
      </c>
      <c r="D124" s="107">
        <v>30004344</v>
      </c>
      <c r="E124" s="40">
        <f>(D124/C124)</f>
        <v>0.24736134368069707</v>
      </c>
      <c r="F124" s="40"/>
      <c r="G124" s="45"/>
      <c r="H124" s="45"/>
      <c r="I124" s="45"/>
      <c r="J124" s="45"/>
      <c r="K124" s="45"/>
      <c r="L124" s="45"/>
    </row>
    <row r="125" spans="1:12" s="21" customFormat="1" ht="22.5" customHeight="1">
      <c r="A125" s="12">
        <v>6302</v>
      </c>
      <c r="B125" s="1" t="s">
        <v>41</v>
      </c>
      <c r="C125" s="50">
        <v>20793931</v>
      </c>
      <c r="D125" s="107">
        <v>5143603</v>
      </c>
      <c r="E125" s="40">
        <f>(D125/C125)</f>
        <v>0.24736078041232318</v>
      </c>
      <c r="F125" s="40"/>
      <c r="G125" s="45"/>
      <c r="H125" s="45"/>
      <c r="I125" s="45"/>
      <c r="J125" s="45"/>
      <c r="K125" s="45"/>
      <c r="L125" s="45"/>
    </row>
    <row r="126" spans="1:12" s="21" customFormat="1" ht="22.5" customHeight="1">
      <c r="A126" s="12">
        <v>6303</v>
      </c>
      <c r="B126" s="1" t="s">
        <v>42</v>
      </c>
      <c r="C126" s="50">
        <v>13862621</v>
      </c>
      <c r="D126" s="107">
        <v>3429069</v>
      </c>
      <c r="E126" s="40">
        <f>(D126/C126)</f>
        <v>0.24736079850989218</v>
      </c>
      <c r="F126" s="40"/>
      <c r="G126" s="45"/>
      <c r="H126" s="45"/>
      <c r="I126" s="45"/>
      <c r="J126" s="45"/>
      <c r="K126" s="45"/>
      <c r="L126" s="45"/>
    </row>
    <row r="127" spans="1:12" s="21" customFormat="1" ht="22.5" customHeight="1">
      <c r="A127" s="12">
        <v>6304</v>
      </c>
      <c r="B127" s="1" t="s">
        <v>43</v>
      </c>
      <c r="C127" s="50">
        <v>6931310</v>
      </c>
      <c r="D127" s="107">
        <v>1841852</v>
      </c>
      <c r="E127" s="40">
        <f>(D127/C127)</f>
        <v>0.2657292777267212</v>
      </c>
      <c r="F127" s="40"/>
      <c r="G127" s="45"/>
      <c r="H127" s="45"/>
      <c r="I127" s="45"/>
      <c r="J127" s="45"/>
      <c r="K127" s="45"/>
      <c r="L127" s="45"/>
    </row>
    <row r="128" spans="1:12" s="21" customFormat="1" ht="30" customHeight="1">
      <c r="A128" s="81">
        <v>1.2</v>
      </c>
      <c r="B128" s="82" t="s">
        <v>5</v>
      </c>
      <c r="C128" s="86">
        <f>C129+C132+C134+C136+C140+C146</f>
        <v>1522098000</v>
      </c>
      <c r="D128" s="114">
        <f>D129+D132+D134+D136+D140+D146</f>
        <v>347687770</v>
      </c>
      <c r="E128" s="87">
        <f>E129+E132+E134+E136+E140+E146</f>
        <v>1.2563778129335275</v>
      </c>
      <c r="F128" s="88">
        <f>G128/D128</f>
        <v>0.6033919455953254</v>
      </c>
      <c r="G128" s="95">
        <f>G129+G132+G134+G136+G140+G146</f>
        <v>209792000</v>
      </c>
      <c r="H128" s="45"/>
      <c r="I128" s="45"/>
      <c r="J128" s="45"/>
      <c r="K128" s="45"/>
      <c r="L128" s="45"/>
    </row>
    <row r="129" spans="1:12" s="21" customFormat="1" ht="19.5" customHeight="1">
      <c r="A129" s="27">
        <v>6100</v>
      </c>
      <c r="B129" s="14" t="s">
        <v>34</v>
      </c>
      <c r="C129" s="17">
        <f>SUM(C130:C131)</f>
        <v>346627920</v>
      </c>
      <c r="D129" s="115">
        <f>SUM(D130:D131)</f>
        <v>327755050</v>
      </c>
      <c r="E129" s="40">
        <f>(D129/C129)</f>
        <v>0.9455529433405133</v>
      </c>
      <c r="F129" s="39"/>
      <c r="G129" s="45">
        <v>187972000</v>
      </c>
      <c r="H129" s="45"/>
      <c r="I129" s="45"/>
      <c r="J129" s="45"/>
      <c r="K129" s="45"/>
      <c r="L129" s="45"/>
    </row>
    <row r="130" spans="1:12" s="21" customFormat="1" ht="19.5" customHeight="1">
      <c r="A130" s="12">
        <v>6105</v>
      </c>
      <c r="B130" s="1" t="s">
        <v>74</v>
      </c>
      <c r="C130" s="2">
        <v>334627920</v>
      </c>
      <c r="D130" s="116">
        <v>274551239</v>
      </c>
      <c r="E130" s="40">
        <f>D130/C130</f>
        <v>0.8204672192326331</v>
      </c>
      <c r="F130" s="42"/>
      <c r="G130" s="45"/>
      <c r="H130" s="45"/>
      <c r="I130" s="45"/>
      <c r="J130" s="45"/>
      <c r="K130" s="45"/>
      <c r="L130" s="45"/>
    </row>
    <row r="131" spans="1:12" s="21" customFormat="1" ht="19.5" customHeight="1">
      <c r="A131" s="12">
        <v>6149</v>
      </c>
      <c r="B131" s="1" t="s">
        <v>92</v>
      </c>
      <c r="C131" s="2">
        <v>12000000</v>
      </c>
      <c r="D131" s="116">
        <v>53203811</v>
      </c>
      <c r="E131" s="40">
        <f>D131/C131</f>
        <v>4.433650916666667</v>
      </c>
      <c r="F131" s="42"/>
      <c r="G131" s="45"/>
      <c r="H131" s="45"/>
      <c r="I131" s="45"/>
      <c r="J131" s="45"/>
      <c r="K131" s="45"/>
      <c r="L131" s="45"/>
    </row>
    <row r="132" spans="1:12" s="21" customFormat="1" ht="19.5" customHeight="1">
      <c r="A132" s="27">
        <v>6400</v>
      </c>
      <c r="B132" s="27" t="s">
        <v>75</v>
      </c>
      <c r="C132" s="3">
        <f>SUM(C133:C133)</f>
        <v>66070080</v>
      </c>
      <c r="D132" s="109">
        <f>SUM(D133:D133)</f>
        <v>17232720</v>
      </c>
      <c r="E132" s="56">
        <f>SUM(E133:E133)</f>
        <v>0.260824869593014</v>
      </c>
      <c r="F132" s="39">
        <f>G132/D132</f>
        <v>0.9325283530400308</v>
      </c>
      <c r="G132" s="45">
        <v>16070000</v>
      </c>
      <c r="H132" s="45"/>
      <c r="I132" s="45"/>
      <c r="J132" s="45"/>
      <c r="K132" s="45"/>
      <c r="L132" s="45"/>
    </row>
    <row r="133" spans="1:12" s="21" customFormat="1" ht="19.5" customHeight="1">
      <c r="A133" s="12">
        <v>6449</v>
      </c>
      <c r="B133" s="1" t="s">
        <v>112</v>
      </c>
      <c r="C133" s="13">
        <v>66070080</v>
      </c>
      <c r="D133" s="116">
        <v>17232720</v>
      </c>
      <c r="E133" s="40">
        <f>(D133/C133)</f>
        <v>0.260824869593014</v>
      </c>
      <c r="F133" s="53"/>
      <c r="G133" s="45"/>
      <c r="H133" s="45"/>
      <c r="I133" s="45"/>
      <c r="J133" s="45"/>
      <c r="K133" s="45"/>
      <c r="L133" s="45"/>
    </row>
    <row r="134" spans="1:12" s="21" customFormat="1" ht="19.5" customHeight="1">
      <c r="A134" s="99" t="s">
        <v>81</v>
      </c>
      <c r="B134" s="8" t="s">
        <v>82</v>
      </c>
      <c r="C134" s="3">
        <f>SUM(C135)</f>
        <v>13000000</v>
      </c>
      <c r="D134" s="109">
        <f>SUM(D135)</f>
        <v>0</v>
      </c>
      <c r="E134" s="39"/>
      <c r="F134" s="39"/>
      <c r="G134" s="45"/>
      <c r="H134" s="45"/>
      <c r="I134" s="45"/>
      <c r="J134" s="45"/>
      <c r="K134" s="45"/>
      <c r="L134" s="45"/>
    </row>
    <row r="135" spans="1:12" s="21" customFormat="1" ht="21" customHeight="1">
      <c r="A135" s="12">
        <v>6758</v>
      </c>
      <c r="B135" s="1" t="s">
        <v>76</v>
      </c>
      <c r="C135" s="13">
        <v>13000000</v>
      </c>
      <c r="D135" s="116"/>
      <c r="E135" s="40"/>
      <c r="F135" s="37"/>
      <c r="G135" s="45"/>
      <c r="H135" s="45"/>
      <c r="I135" s="45"/>
      <c r="J135" s="45"/>
      <c r="K135" s="45"/>
      <c r="L135" s="45"/>
    </row>
    <row r="136" spans="1:12" s="21" customFormat="1" ht="21" customHeight="1">
      <c r="A136" s="27">
        <v>7000</v>
      </c>
      <c r="B136" s="8" t="s">
        <v>77</v>
      </c>
      <c r="C136" s="3">
        <f>SUM(C137:C139)</f>
        <v>214800000</v>
      </c>
      <c r="D136" s="109">
        <f>SUM(D137:D139)</f>
        <v>1800000</v>
      </c>
      <c r="E136" s="39"/>
      <c r="F136" s="37"/>
      <c r="G136" s="45">
        <v>1800000</v>
      </c>
      <c r="H136" s="45"/>
      <c r="I136" s="45"/>
      <c r="J136" s="45"/>
      <c r="K136" s="45"/>
      <c r="L136" s="45"/>
    </row>
    <row r="137" spans="1:12" s="21" customFormat="1" ht="21" customHeight="1">
      <c r="A137" s="12">
        <v>7001</v>
      </c>
      <c r="B137" s="1" t="s">
        <v>69</v>
      </c>
      <c r="C137" s="13">
        <v>207000000</v>
      </c>
      <c r="D137" s="109"/>
      <c r="E137" s="39"/>
      <c r="F137" s="37"/>
      <c r="G137" s="45"/>
      <c r="H137" s="45"/>
      <c r="I137" s="45"/>
      <c r="J137" s="45"/>
      <c r="K137" s="45"/>
      <c r="L137" s="45"/>
    </row>
    <row r="138" spans="1:12" s="21" customFormat="1" ht="21" customHeight="1">
      <c r="A138" s="12">
        <v>7004</v>
      </c>
      <c r="B138" s="1" t="s">
        <v>78</v>
      </c>
      <c r="C138" s="13">
        <v>1800000</v>
      </c>
      <c r="D138" s="110">
        <v>1800000</v>
      </c>
      <c r="E138" s="40">
        <f>D138/C138</f>
        <v>1</v>
      </c>
      <c r="F138" s="37"/>
      <c r="G138" s="45"/>
      <c r="H138" s="45"/>
      <c r="I138" s="45"/>
      <c r="J138" s="45"/>
      <c r="K138" s="45"/>
      <c r="L138" s="45"/>
    </row>
    <row r="139" spans="1:12" s="21" customFormat="1" ht="21" customHeight="1">
      <c r="A139" s="12">
        <v>7049</v>
      </c>
      <c r="B139" s="1" t="s">
        <v>73</v>
      </c>
      <c r="C139" s="13">
        <v>6000000</v>
      </c>
      <c r="D139" s="110"/>
      <c r="E139" s="40"/>
      <c r="F139" s="37"/>
      <c r="G139" s="45"/>
      <c r="H139" s="45"/>
      <c r="I139" s="45"/>
      <c r="J139" s="45"/>
      <c r="K139" s="45"/>
      <c r="L139" s="45"/>
    </row>
    <row r="140" spans="1:12" s="21" customFormat="1" ht="21" customHeight="1">
      <c r="A140" s="27">
        <v>7750</v>
      </c>
      <c r="B140" s="8" t="s">
        <v>64</v>
      </c>
      <c r="C140" s="3">
        <f>SUM(C141:C145)</f>
        <v>139100000</v>
      </c>
      <c r="D140" s="109">
        <f>SUM(D141:D145)</f>
        <v>900000</v>
      </c>
      <c r="E140" s="56">
        <f>SUM(E141:E145)</f>
        <v>0.05</v>
      </c>
      <c r="F140" s="39">
        <f>G140/D140</f>
        <v>4.388888888888889</v>
      </c>
      <c r="G140" s="45">
        <v>3950000</v>
      </c>
      <c r="H140" s="45"/>
      <c r="I140" s="45"/>
      <c r="J140" s="45"/>
      <c r="K140" s="45"/>
      <c r="L140" s="45"/>
    </row>
    <row r="141" spans="1:12" s="21" customFormat="1" ht="21" customHeight="1">
      <c r="A141" s="12">
        <v>7753</v>
      </c>
      <c r="B141" s="1" t="s">
        <v>132</v>
      </c>
      <c r="C141" s="13">
        <v>18000000</v>
      </c>
      <c r="D141" s="110">
        <v>900000</v>
      </c>
      <c r="E141" s="40">
        <f>D141/C141</f>
        <v>0.05</v>
      </c>
      <c r="F141" s="39"/>
      <c r="G141" s="45"/>
      <c r="H141" s="45"/>
      <c r="I141" s="45"/>
      <c r="J141" s="45"/>
      <c r="K141" s="45"/>
      <c r="L141" s="45"/>
    </row>
    <row r="142" spans="1:12" s="21" customFormat="1" ht="21" customHeight="1">
      <c r="A142" s="12">
        <v>7799</v>
      </c>
      <c r="B142" s="1" t="s">
        <v>113</v>
      </c>
      <c r="C142" s="13">
        <v>96000000</v>
      </c>
      <c r="D142" s="110"/>
      <c r="E142" s="40"/>
      <c r="F142" s="53"/>
      <c r="G142" s="45"/>
      <c r="H142" s="45"/>
      <c r="I142" s="45"/>
      <c r="J142" s="45"/>
      <c r="K142" s="45"/>
      <c r="L142" s="45"/>
    </row>
    <row r="143" spans="1:12" s="21" customFormat="1" ht="21" customHeight="1">
      <c r="A143" s="12">
        <v>7799</v>
      </c>
      <c r="B143" s="1" t="s">
        <v>79</v>
      </c>
      <c r="C143" s="13">
        <v>13500000</v>
      </c>
      <c r="D143" s="110"/>
      <c r="E143" s="40"/>
      <c r="F143" s="53"/>
      <c r="G143" s="45"/>
      <c r="H143" s="45"/>
      <c r="I143" s="45"/>
      <c r="J143" s="45"/>
      <c r="K143" s="45"/>
      <c r="L143" s="45"/>
    </row>
    <row r="144" spans="1:12" s="21" customFormat="1" ht="21" customHeight="1">
      <c r="A144" s="12">
        <v>7799</v>
      </c>
      <c r="B144" s="1" t="s">
        <v>80</v>
      </c>
      <c r="C144" s="13">
        <v>9600000</v>
      </c>
      <c r="D144" s="110"/>
      <c r="E144" s="40"/>
      <c r="F144" s="53"/>
      <c r="G144" s="45"/>
      <c r="H144" s="45"/>
      <c r="I144" s="45"/>
      <c r="J144" s="45"/>
      <c r="K144" s="45"/>
      <c r="L144" s="45"/>
    </row>
    <row r="145" spans="1:12" s="21" customFormat="1" ht="21" customHeight="1">
      <c r="A145" s="12">
        <v>7799</v>
      </c>
      <c r="B145" s="1" t="s">
        <v>116</v>
      </c>
      <c r="C145" s="13">
        <v>2000000</v>
      </c>
      <c r="D145" s="110"/>
      <c r="E145" s="40"/>
      <c r="F145" s="53"/>
      <c r="G145" s="45"/>
      <c r="H145" s="45"/>
      <c r="I145" s="45"/>
      <c r="J145" s="45"/>
      <c r="K145" s="45"/>
      <c r="L145" s="45"/>
    </row>
    <row r="146" spans="1:12" s="21" customFormat="1" ht="21" customHeight="1">
      <c r="A146" s="97">
        <v>6950</v>
      </c>
      <c r="B146" s="29" t="s">
        <v>114</v>
      </c>
      <c r="C146" s="3">
        <f>SUM(C147:C148)</f>
        <v>742500000</v>
      </c>
      <c r="D146" s="109"/>
      <c r="E146" s="39"/>
      <c r="F146" s="37"/>
      <c r="G146" s="45"/>
      <c r="H146" s="45"/>
      <c r="I146" s="45"/>
      <c r="J146" s="45"/>
      <c r="K146" s="45"/>
      <c r="L146" s="45"/>
    </row>
    <row r="147" spans="1:12" s="21" customFormat="1" ht="21" customHeight="1">
      <c r="A147" s="12">
        <v>6954</v>
      </c>
      <c r="B147" s="1" t="s">
        <v>115</v>
      </c>
      <c r="C147" s="13">
        <v>392500000</v>
      </c>
      <c r="D147" s="110"/>
      <c r="E147" s="40"/>
      <c r="F147" s="37"/>
      <c r="G147" s="45"/>
      <c r="H147" s="45"/>
      <c r="I147" s="45"/>
      <c r="J147" s="45"/>
      <c r="K147" s="45"/>
      <c r="L147" s="45"/>
    </row>
    <row r="148" spans="1:12" s="21" customFormat="1" ht="21" customHeight="1">
      <c r="A148" s="12">
        <v>6956</v>
      </c>
      <c r="B148" s="1" t="s">
        <v>129</v>
      </c>
      <c r="C148" s="13">
        <v>350000000</v>
      </c>
      <c r="D148" s="110"/>
      <c r="E148" s="40"/>
      <c r="F148" s="37"/>
      <c r="G148" s="45"/>
      <c r="H148" s="45"/>
      <c r="I148" s="45"/>
      <c r="J148" s="45"/>
      <c r="K148" s="45"/>
      <c r="L148" s="45"/>
    </row>
    <row r="149" spans="1:6" ht="15.75">
      <c r="A149" s="152"/>
      <c r="D149" s="133" t="s">
        <v>159</v>
      </c>
      <c r="E149" s="133"/>
      <c r="F149" s="133"/>
    </row>
    <row r="150" spans="1:6" ht="15.75">
      <c r="A150" s="152"/>
      <c r="D150" s="134" t="s">
        <v>29</v>
      </c>
      <c r="E150" s="134"/>
      <c r="F150" s="134"/>
    </row>
    <row r="151" spans="1:6" ht="15.75">
      <c r="A151" s="100"/>
      <c r="D151" s="135" t="s">
        <v>152</v>
      </c>
      <c r="E151" s="135"/>
      <c r="F151" s="135"/>
    </row>
    <row r="155" spans="4:6" ht="15.75">
      <c r="D155" s="130" t="s">
        <v>134</v>
      </c>
      <c r="E155" s="130"/>
      <c r="F155" s="130"/>
    </row>
  </sheetData>
  <sheetProtection/>
  <mergeCells count="23">
    <mergeCell ref="A1:F1"/>
    <mergeCell ref="A2:B2"/>
    <mergeCell ref="C2:F2"/>
    <mergeCell ref="A3:B3"/>
    <mergeCell ref="C3:F3"/>
    <mergeCell ref="C4:F4"/>
    <mergeCell ref="A5:F5"/>
    <mergeCell ref="A6:F6"/>
    <mergeCell ref="A7:F7"/>
    <mergeCell ref="D150:F150"/>
    <mergeCell ref="A8:F8"/>
    <mergeCell ref="A9:F9"/>
    <mergeCell ref="A10:F10"/>
    <mergeCell ref="D155:F155"/>
    <mergeCell ref="A11:A12"/>
    <mergeCell ref="B11:B12"/>
    <mergeCell ref="C11:C12"/>
    <mergeCell ref="D11:D12"/>
    <mergeCell ref="E11:E12"/>
    <mergeCell ref="F11:F12"/>
    <mergeCell ref="D151:F151"/>
    <mergeCell ref="A149:A150"/>
    <mergeCell ref="D149:F149"/>
  </mergeCells>
  <printOptions/>
  <pageMargins left="0.5511811023622047" right="0.11811023622047245" top="0.5118110236220472" bottom="0.4724409448818898" header="0.31496062992125984" footer="0.31496062992125984"/>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157"/>
  <sheetViews>
    <sheetView zoomScalePageLayoutView="0" workbookViewId="0" topLeftCell="A143">
      <selection activeCell="J45" sqref="J45"/>
    </sheetView>
  </sheetViews>
  <sheetFormatPr defaultColWidth="9.00390625" defaultRowHeight="15.75"/>
  <cols>
    <col min="1" max="1" width="5.875" style="19" customWidth="1"/>
    <col min="2" max="2" width="31.00390625" style="4" customWidth="1"/>
    <col min="3" max="3" width="15.125" style="19" customWidth="1"/>
    <col min="4" max="4" width="15.00390625" style="117" customWidth="1"/>
    <col min="5" max="5" width="10.375" style="43" customWidth="1"/>
    <col min="6" max="6" width="11.50390625" style="54" customWidth="1"/>
    <col min="7" max="8" width="16.875" style="44" hidden="1" customWidth="1"/>
    <col min="9" max="9" width="19.375" style="44" hidden="1" customWidth="1"/>
    <col min="10" max="12" width="9.00390625" style="44" customWidth="1"/>
    <col min="13" max="16384" width="9.00390625" style="20" customWidth="1"/>
  </cols>
  <sheetData>
    <row r="1" spans="1:6" ht="22.5" customHeight="1">
      <c r="A1" s="147" t="s">
        <v>96</v>
      </c>
      <c r="B1" s="147"/>
      <c r="C1" s="147"/>
      <c r="D1" s="147"/>
      <c r="E1" s="147"/>
      <c r="F1" s="147"/>
    </row>
    <row r="2" spans="1:12" s="94" customFormat="1" ht="21.75" customHeight="1">
      <c r="A2" s="154" t="s">
        <v>104</v>
      </c>
      <c r="B2" s="154"/>
      <c r="C2" s="154" t="s">
        <v>97</v>
      </c>
      <c r="D2" s="154"/>
      <c r="E2" s="154"/>
      <c r="F2" s="154"/>
      <c r="G2" s="93"/>
      <c r="H2" s="93"/>
      <c r="I2" s="93"/>
      <c r="J2" s="93"/>
      <c r="K2" s="93"/>
      <c r="L2" s="93"/>
    </row>
    <row r="3" spans="1:12" s="94" customFormat="1" ht="21.75" customHeight="1">
      <c r="A3" s="154" t="s">
        <v>85</v>
      </c>
      <c r="B3" s="154"/>
      <c r="C3" s="155" t="s">
        <v>155</v>
      </c>
      <c r="D3" s="154"/>
      <c r="E3" s="154"/>
      <c r="F3" s="154"/>
      <c r="G3" s="93"/>
      <c r="H3" s="93"/>
      <c r="I3" s="93"/>
      <c r="J3" s="93"/>
      <c r="K3" s="93"/>
      <c r="L3" s="93"/>
    </row>
    <row r="4" spans="1:6" ht="15" customHeight="1">
      <c r="A4" s="25"/>
      <c r="B4" s="25"/>
      <c r="C4" s="146"/>
      <c r="D4" s="146"/>
      <c r="E4" s="146"/>
      <c r="F4" s="146"/>
    </row>
    <row r="5" spans="1:6" ht="36" customHeight="1">
      <c r="A5" s="148" t="s">
        <v>169</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25.5" customHeight="1">
      <c r="A9" s="153" t="s">
        <v>175</v>
      </c>
      <c r="B9" s="153"/>
      <c r="C9" s="153"/>
      <c r="D9" s="153"/>
      <c r="E9" s="153"/>
      <c r="F9" s="153"/>
    </row>
    <row r="10" spans="1:6" ht="15.75">
      <c r="A10" s="137" t="s">
        <v>83</v>
      </c>
      <c r="B10" s="137"/>
      <c r="C10" s="137"/>
      <c r="D10" s="137"/>
      <c r="E10" s="137"/>
      <c r="F10" s="137"/>
    </row>
    <row r="11" spans="1:6" ht="15.75" customHeight="1">
      <c r="A11" s="131" t="s">
        <v>2</v>
      </c>
      <c r="B11" s="131" t="s">
        <v>3</v>
      </c>
      <c r="C11" s="131" t="s">
        <v>26</v>
      </c>
      <c r="D11" s="150" t="s">
        <v>170</v>
      </c>
      <c r="E11" s="138" t="s">
        <v>98</v>
      </c>
      <c r="F11" s="139" t="s">
        <v>99</v>
      </c>
    </row>
    <row r="12" spans="1:6" ht="75" customHeight="1">
      <c r="A12" s="131"/>
      <c r="B12" s="131"/>
      <c r="C12" s="131"/>
      <c r="D12" s="151"/>
      <c r="E12" s="138"/>
      <c r="F12" s="140"/>
    </row>
    <row r="13" spans="1:6" ht="22.5" customHeight="1" hidden="1">
      <c r="A13" s="5">
        <v>1</v>
      </c>
      <c r="B13" s="6" t="s">
        <v>9</v>
      </c>
      <c r="C13" s="5"/>
      <c r="D13" s="101"/>
      <c r="E13" s="37"/>
      <c r="F13" s="37"/>
    </row>
    <row r="14" spans="1:6" ht="22.5" customHeight="1" hidden="1">
      <c r="A14" s="5">
        <v>1.1</v>
      </c>
      <c r="B14" s="6" t="s">
        <v>10</v>
      </c>
      <c r="C14" s="5"/>
      <c r="D14" s="101"/>
      <c r="E14" s="37"/>
      <c r="F14" s="37"/>
    </row>
    <row r="15" spans="1:6" ht="22.5" customHeight="1" hidden="1">
      <c r="A15" s="5"/>
      <c r="B15" s="6" t="s">
        <v>11</v>
      </c>
      <c r="C15" s="5"/>
      <c r="D15" s="101"/>
      <c r="E15" s="37"/>
      <c r="F15" s="37"/>
    </row>
    <row r="16" spans="1:6" ht="22.5" customHeight="1" hidden="1">
      <c r="A16" s="5"/>
      <c r="B16" s="6" t="s">
        <v>12</v>
      </c>
      <c r="C16" s="5"/>
      <c r="D16" s="101"/>
      <c r="E16" s="37"/>
      <c r="F16" s="37"/>
    </row>
    <row r="17" spans="1:6" ht="22.5" customHeight="1" hidden="1">
      <c r="A17" s="5"/>
      <c r="B17" s="6" t="s">
        <v>27</v>
      </c>
      <c r="C17" s="5"/>
      <c r="D17" s="101"/>
      <c r="E17" s="37"/>
      <c r="F17" s="37"/>
    </row>
    <row r="18" spans="1:6" ht="22.5" customHeight="1" hidden="1">
      <c r="A18" s="5">
        <v>1.2</v>
      </c>
      <c r="B18" s="6" t="s">
        <v>13</v>
      </c>
      <c r="C18" s="5"/>
      <c r="D18" s="101"/>
      <c r="E18" s="37"/>
      <c r="F18" s="37"/>
    </row>
    <row r="19" spans="1:6" ht="22.5" customHeight="1" hidden="1">
      <c r="A19" s="5"/>
      <c r="B19" s="6" t="s">
        <v>14</v>
      </c>
      <c r="C19" s="5"/>
      <c r="D19" s="101"/>
      <c r="E19" s="37"/>
      <c r="F19" s="37"/>
    </row>
    <row r="20" spans="1:6" ht="22.5" customHeight="1" hidden="1">
      <c r="A20" s="5"/>
      <c r="B20" s="6" t="s">
        <v>15</v>
      </c>
      <c r="C20" s="5"/>
      <c r="D20" s="101"/>
      <c r="E20" s="37"/>
      <c r="F20" s="37"/>
    </row>
    <row r="21" spans="1:6" ht="22.5" customHeight="1" hidden="1">
      <c r="A21" s="5"/>
      <c r="B21" s="6" t="s">
        <v>27</v>
      </c>
      <c r="C21" s="5"/>
      <c r="D21" s="101"/>
      <c r="E21" s="37"/>
      <c r="F21" s="37"/>
    </row>
    <row r="22" spans="1:6" ht="22.5" customHeight="1" hidden="1">
      <c r="A22" s="5">
        <v>2</v>
      </c>
      <c r="B22" s="6" t="s">
        <v>16</v>
      </c>
      <c r="C22" s="5"/>
      <c r="D22" s="101"/>
      <c r="E22" s="37"/>
      <c r="F22" s="37"/>
    </row>
    <row r="23" spans="1:6" ht="22.5" customHeight="1" hidden="1">
      <c r="A23" s="5">
        <v>2.1</v>
      </c>
      <c r="B23" s="6" t="s">
        <v>28</v>
      </c>
      <c r="C23" s="5"/>
      <c r="D23" s="101"/>
      <c r="E23" s="37"/>
      <c r="F23" s="37"/>
    </row>
    <row r="24" spans="1:6" ht="22.5" customHeight="1" hidden="1">
      <c r="A24" s="5" t="s">
        <v>17</v>
      </c>
      <c r="B24" s="6" t="s">
        <v>18</v>
      </c>
      <c r="C24" s="5"/>
      <c r="D24" s="101"/>
      <c r="E24" s="37"/>
      <c r="F24" s="37"/>
    </row>
    <row r="25" spans="1:6" ht="22.5" customHeight="1" hidden="1">
      <c r="A25" s="5" t="s">
        <v>19</v>
      </c>
      <c r="B25" s="6" t="s">
        <v>6</v>
      </c>
      <c r="C25" s="5"/>
      <c r="D25" s="101"/>
      <c r="E25" s="37"/>
      <c r="F25" s="37"/>
    </row>
    <row r="26" spans="1:6" ht="22.5" customHeight="1" hidden="1">
      <c r="A26" s="5">
        <v>2.2</v>
      </c>
      <c r="B26" s="6" t="s">
        <v>4</v>
      </c>
      <c r="C26" s="5"/>
      <c r="D26" s="101"/>
      <c r="E26" s="37"/>
      <c r="F26" s="37"/>
    </row>
    <row r="27" spans="1:6" ht="22.5" customHeight="1" hidden="1">
      <c r="A27" s="5" t="s">
        <v>17</v>
      </c>
      <c r="B27" s="6" t="s">
        <v>20</v>
      </c>
      <c r="C27" s="5"/>
      <c r="D27" s="101"/>
      <c r="E27" s="37"/>
      <c r="F27" s="37"/>
    </row>
    <row r="28" spans="1:6" ht="22.5" customHeight="1" hidden="1">
      <c r="A28" s="5" t="s">
        <v>19</v>
      </c>
      <c r="B28" s="6" t="s">
        <v>5</v>
      </c>
      <c r="C28" s="5"/>
      <c r="D28" s="101"/>
      <c r="E28" s="37"/>
      <c r="F28" s="37"/>
    </row>
    <row r="29" spans="1:6" ht="22.5" customHeight="1" hidden="1">
      <c r="A29" s="5">
        <v>3</v>
      </c>
      <c r="B29" s="6" t="s">
        <v>21</v>
      </c>
      <c r="C29" s="5"/>
      <c r="D29" s="101"/>
      <c r="E29" s="37"/>
      <c r="F29" s="37"/>
    </row>
    <row r="30" spans="1:6" ht="22.5" customHeight="1" hidden="1">
      <c r="A30" s="5">
        <v>3.1</v>
      </c>
      <c r="B30" s="6" t="s">
        <v>10</v>
      </c>
      <c r="C30" s="5"/>
      <c r="D30" s="101"/>
      <c r="E30" s="37"/>
      <c r="F30" s="37"/>
    </row>
    <row r="31" spans="1:6" ht="22.5" customHeight="1" hidden="1">
      <c r="A31" s="5"/>
      <c r="B31" s="6" t="s">
        <v>11</v>
      </c>
      <c r="C31" s="5"/>
      <c r="D31" s="101"/>
      <c r="E31" s="37"/>
      <c r="F31" s="37"/>
    </row>
    <row r="32" spans="1:6" ht="22.5" customHeight="1" hidden="1">
      <c r="A32" s="5"/>
      <c r="B32" s="6" t="s">
        <v>12</v>
      </c>
      <c r="C32" s="5"/>
      <c r="D32" s="101"/>
      <c r="E32" s="37"/>
      <c r="F32" s="37"/>
    </row>
    <row r="33" spans="1:6" ht="22.5" customHeight="1" hidden="1">
      <c r="A33" s="5"/>
      <c r="B33" s="6" t="s">
        <v>27</v>
      </c>
      <c r="C33" s="5"/>
      <c r="D33" s="101"/>
      <c r="E33" s="37"/>
      <c r="F33" s="37"/>
    </row>
    <row r="34" spans="1:6" ht="22.5" customHeight="1" hidden="1">
      <c r="A34" s="5">
        <v>3.2</v>
      </c>
      <c r="B34" s="6" t="s">
        <v>13</v>
      </c>
      <c r="C34" s="5"/>
      <c r="D34" s="101"/>
      <c r="E34" s="37"/>
      <c r="F34" s="37"/>
    </row>
    <row r="35" spans="1:6" ht="22.5" customHeight="1" hidden="1">
      <c r="A35" s="5"/>
      <c r="B35" s="6" t="s">
        <v>14</v>
      </c>
      <c r="C35" s="5"/>
      <c r="D35" s="101"/>
      <c r="E35" s="37"/>
      <c r="F35" s="37"/>
    </row>
    <row r="36" spans="1:6" ht="22.5" customHeight="1" hidden="1">
      <c r="A36" s="5"/>
      <c r="B36" s="6" t="s">
        <v>15</v>
      </c>
      <c r="C36" s="5"/>
      <c r="D36" s="101"/>
      <c r="E36" s="37"/>
      <c r="F36" s="37"/>
    </row>
    <row r="37" spans="1:6" ht="22.5" customHeight="1" hidden="1">
      <c r="A37" s="5"/>
      <c r="B37" s="6" t="s">
        <v>27</v>
      </c>
      <c r="C37" s="5"/>
      <c r="D37" s="101"/>
      <c r="E37" s="37"/>
      <c r="F37" s="37"/>
    </row>
    <row r="38" spans="1:12" s="23" customFormat="1" ht="22.5" customHeight="1">
      <c r="A38" s="30" t="s">
        <v>1</v>
      </c>
      <c r="B38" s="31" t="s">
        <v>22</v>
      </c>
      <c r="C38" s="7">
        <f>C39</f>
        <v>8707145000</v>
      </c>
      <c r="D38" s="102">
        <f>D39</f>
        <v>2029996356</v>
      </c>
      <c r="E38" s="40">
        <f aca="true" t="shared" si="0" ref="E38:E59">D38/C38</f>
        <v>0.23314144372236825</v>
      </c>
      <c r="F38" s="38">
        <f>G38/D38</f>
        <v>4.289241689653555</v>
      </c>
      <c r="G38" s="46">
        <v>8707145000</v>
      </c>
      <c r="H38" s="46"/>
      <c r="I38" s="46"/>
      <c r="J38" s="46"/>
      <c r="K38" s="46"/>
      <c r="L38" s="46"/>
    </row>
    <row r="39" spans="1:12" s="23" customFormat="1" ht="36" customHeight="1">
      <c r="A39" s="30">
        <v>1</v>
      </c>
      <c r="B39" s="31" t="s">
        <v>7</v>
      </c>
      <c r="C39" s="7">
        <f>C40+C115+C130</f>
        <v>8707145000</v>
      </c>
      <c r="D39" s="102">
        <f>D40+D115+D130</f>
        <v>2029996356</v>
      </c>
      <c r="E39" s="40">
        <f t="shared" si="0"/>
        <v>0.23314144372236825</v>
      </c>
      <c r="F39" s="38">
        <f>G39/D39</f>
        <v>0</v>
      </c>
      <c r="G39" s="7"/>
      <c r="H39" s="46"/>
      <c r="I39" s="46"/>
      <c r="J39" s="46"/>
      <c r="K39" s="46"/>
      <c r="L39" s="46"/>
    </row>
    <row r="40" spans="1:12" s="23" customFormat="1" ht="22.5" customHeight="1">
      <c r="A40" s="81">
        <v>1.1</v>
      </c>
      <c r="B40" s="82" t="s">
        <v>20</v>
      </c>
      <c r="C40" s="89">
        <f>C41+C43+C45+C50+C52+C55+C60+C62+C66+C71+C76+C80+C86+C90+C97+C100+C110+C108</f>
        <v>6050914141</v>
      </c>
      <c r="D40" s="89">
        <f>D41+D43+D45+D50+D52+D55+D60+D62+D66+D71+D76+D80+D86+D90+D97+D100+D110+D108</f>
        <v>1738126886</v>
      </c>
      <c r="E40" s="88">
        <f t="shared" si="0"/>
        <v>0.2872502973100771</v>
      </c>
      <c r="F40" s="88">
        <f>G40/D40</f>
        <v>3.481284473382227</v>
      </c>
      <c r="G40" s="7">
        <v>6050914141</v>
      </c>
      <c r="H40" s="46">
        <v>1738126886</v>
      </c>
      <c r="I40" s="46">
        <f>H40-D40</f>
        <v>0</v>
      </c>
      <c r="J40" s="46"/>
      <c r="K40" s="46"/>
      <c r="L40" s="46"/>
    </row>
    <row r="41" spans="1:12" s="21" customFormat="1" ht="22.5" customHeight="1">
      <c r="A41" s="27">
        <v>6000</v>
      </c>
      <c r="B41" s="8" t="s">
        <v>34</v>
      </c>
      <c r="C41" s="22">
        <f>SUM(C42:C42)</f>
        <v>2482194000</v>
      </c>
      <c r="D41" s="104">
        <f>SUM(D42:D42)</f>
        <v>613817096</v>
      </c>
      <c r="E41" s="39">
        <f t="shared" si="0"/>
        <v>0.24728812332960276</v>
      </c>
      <c r="F41" s="39">
        <f>G41/D41</f>
        <v>10.189289351432466</v>
      </c>
      <c r="G41" s="45">
        <v>6254360000</v>
      </c>
      <c r="H41" s="45"/>
      <c r="I41" s="45"/>
      <c r="J41" s="45"/>
      <c r="K41" s="45"/>
      <c r="L41" s="45"/>
    </row>
    <row r="42" spans="1:12" s="21" customFormat="1" ht="22.5" customHeight="1">
      <c r="A42" s="12">
        <v>6001</v>
      </c>
      <c r="B42" s="1" t="s">
        <v>30</v>
      </c>
      <c r="C42" s="50">
        <v>2482194000</v>
      </c>
      <c r="D42" s="105">
        <v>613817096</v>
      </c>
      <c r="E42" s="40">
        <f t="shared" si="0"/>
        <v>0.24728812332960276</v>
      </c>
      <c r="F42" s="40"/>
      <c r="G42" s="45">
        <f>'[2]CK Q4'!$G$41</f>
        <v>836873000</v>
      </c>
      <c r="H42" s="45"/>
      <c r="I42" s="45"/>
      <c r="J42" s="45"/>
      <c r="K42" s="45"/>
      <c r="L42" s="45"/>
    </row>
    <row r="43" spans="1:12" s="23" customFormat="1" ht="33.75" customHeight="1">
      <c r="A43" s="27">
        <v>6050</v>
      </c>
      <c r="B43" s="84" t="s">
        <v>119</v>
      </c>
      <c r="C43" s="22">
        <f>C44</f>
        <v>365052267</v>
      </c>
      <c r="D43" s="104">
        <f>D44</f>
        <v>81880500</v>
      </c>
      <c r="E43" s="39">
        <f t="shared" si="0"/>
        <v>0.22429801812462105</v>
      </c>
      <c r="F43" s="39">
        <f>G43/D43</f>
        <v>1.0000122129200482</v>
      </c>
      <c r="G43" s="46">
        <f>'[2]CK Q4'!$D$44</f>
        <v>81881500</v>
      </c>
      <c r="H43" s="46"/>
      <c r="I43" s="46"/>
      <c r="J43" s="46"/>
      <c r="K43" s="46"/>
      <c r="L43" s="46"/>
    </row>
    <row r="44" spans="1:12" s="21" customFormat="1" ht="35.25" customHeight="1">
      <c r="A44" s="12">
        <v>6051</v>
      </c>
      <c r="B44" s="15" t="s">
        <v>119</v>
      </c>
      <c r="C44" s="50">
        <v>365052267</v>
      </c>
      <c r="D44" s="105">
        <v>81880500</v>
      </c>
      <c r="E44" s="40">
        <f t="shared" si="0"/>
        <v>0.22429801812462105</v>
      </c>
      <c r="F44" s="40"/>
      <c r="G44" s="45"/>
      <c r="H44" s="45"/>
      <c r="I44" s="45"/>
      <c r="J44" s="45"/>
      <c r="K44" s="45"/>
      <c r="L44" s="45"/>
    </row>
    <row r="45" spans="1:12" s="21" customFormat="1" ht="22.5" customHeight="1">
      <c r="A45" s="27">
        <v>6100</v>
      </c>
      <c r="B45" s="8" t="s">
        <v>35</v>
      </c>
      <c r="C45" s="22">
        <f>SUM(C46:C49)</f>
        <v>1349928853</v>
      </c>
      <c r="D45" s="104">
        <f>SUM(D46:D49)</f>
        <v>337050245</v>
      </c>
      <c r="E45" s="39">
        <f t="shared" si="0"/>
        <v>0.24968000665439513</v>
      </c>
      <c r="F45" s="39">
        <f>G45/D45</f>
        <v>1.8097393698675401</v>
      </c>
      <c r="G45" s="45">
        <f>'[2]CK Q4'!$D$41</f>
        <v>609973098</v>
      </c>
      <c r="H45" s="45"/>
      <c r="I45" s="45"/>
      <c r="J45" s="45"/>
      <c r="K45" s="45"/>
      <c r="L45" s="45"/>
    </row>
    <row r="46" spans="1:12" s="21" customFormat="1" ht="21.75" customHeight="1">
      <c r="A46" s="12">
        <v>6101</v>
      </c>
      <c r="B46" s="1" t="s">
        <v>31</v>
      </c>
      <c r="C46" s="50">
        <v>37026000</v>
      </c>
      <c r="D46" s="105">
        <v>8530500</v>
      </c>
      <c r="E46" s="40">
        <f t="shared" si="0"/>
        <v>0.23039215686274508</v>
      </c>
      <c r="F46" s="40"/>
      <c r="G46" s="45"/>
      <c r="H46" s="45"/>
      <c r="I46" s="45"/>
      <c r="J46" s="45"/>
      <c r="K46" s="45"/>
      <c r="L46" s="45"/>
    </row>
    <row r="47" spans="1:12" s="21" customFormat="1" ht="21.75" customHeight="1">
      <c r="A47" s="12">
        <v>6112</v>
      </c>
      <c r="B47" s="1" t="s">
        <v>32</v>
      </c>
      <c r="C47" s="50">
        <v>821761573</v>
      </c>
      <c r="D47" s="105">
        <v>205507551</v>
      </c>
      <c r="E47" s="40">
        <f t="shared" si="0"/>
        <v>0.25008172413046137</v>
      </c>
      <c r="F47" s="40"/>
      <c r="G47" s="45"/>
      <c r="H47" s="45"/>
      <c r="I47" s="45"/>
      <c r="J47" s="45"/>
      <c r="K47" s="45"/>
      <c r="L47" s="45"/>
    </row>
    <row r="48" spans="1:12" s="21" customFormat="1" ht="21.75" customHeight="1">
      <c r="A48" s="12">
        <v>6113</v>
      </c>
      <c r="B48" s="1" t="s">
        <v>33</v>
      </c>
      <c r="C48" s="50">
        <v>15045000</v>
      </c>
      <c r="D48" s="105">
        <v>1815000</v>
      </c>
      <c r="E48" s="40">
        <f t="shared" si="0"/>
        <v>0.12063808574277168</v>
      </c>
      <c r="F48" s="40"/>
      <c r="G48" s="45"/>
      <c r="H48" s="45"/>
      <c r="I48" s="45"/>
      <c r="J48" s="45"/>
      <c r="K48" s="45"/>
      <c r="L48" s="45"/>
    </row>
    <row r="49" spans="1:12" s="21" customFormat="1" ht="21.75" customHeight="1">
      <c r="A49" s="12">
        <v>6115</v>
      </c>
      <c r="B49" s="1" t="s">
        <v>88</v>
      </c>
      <c r="C49" s="50">
        <v>476096280</v>
      </c>
      <c r="D49" s="105">
        <v>121197194</v>
      </c>
      <c r="E49" s="40">
        <f t="shared" si="0"/>
        <v>0.2545644633056154</v>
      </c>
      <c r="F49" s="40"/>
      <c r="G49" s="45"/>
      <c r="H49" s="45"/>
      <c r="I49" s="45"/>
      <c r="J49" s="45"/>
      <c r="K49" s="45"/>
      <c r="L49" s="45"/>
    </row>
    <row r="50" spans="1:12" s="21" customFormat="1" ht="21.75" customHeight="1">
      <c r="A50" s="27">
        <v>6200</v>
      </c>
      <c r="B50" s="8" t="s">
        <v>130</v>
      </c>
      <c r="C50" s="22">
        <v>68432000</v>
      </c>
      <c r="D50" s="106">
        <f>D51</f>
        <v>0</v>
      </c>
      <c r="E50" s="40"/>
      <c r="F50" s="39"/>
      <c r="G50" s="45">
        <f>'[2]CK Q4'!$D$51</f>
        <v>32035000</v>
      </c>
      <c r="H50" s="45"/>
      <c r="I50" s="45"/>
      <c r="J50" s="45"/>
      <c r="K50" s="45"/>
      <c r="L50" s="45"/>
    </row>
    <row r="51" spans="1:12" s="33" customFormat="1" ht="21.75" customHeight="1">
      <c r="A51" s="12">
        <v>6201</v>
      </c>
      <c r="B51" s="1" t="s">
        <v>131</v>
      </c>
      <c r="C51" s="50">
        <v>68432000</v>
      </c>
      <c r="D51" s="105"/>
      <c r="E51" s="40">
        <f t="shared" si="0"/>
        <v>0</v>
      </c>
      <c r="F51" s="39"/>
      <c r="G51" s="47"/>
      <c r="H51" s="47"/>
      <c r="I51" s="47"/>
      <c r="J51" s="47"/>
      <c r="K51" s="47"/>
      <c r="L51" s="47"/>
    </row>
    <row r="52" spans="1:12" s="21" customFormat="1" ht="21.75" customHeight="1">
      <c r="A52" s="27">
        <v>6250</v>
      </c>
      <c r="B52" s="8" t="s">
        <v>36</v>
      </c>
      <c r="C52" s="22">
        <f>C53+C54</f>
        <v>7350000</v>
      </c>
      <c r="D52" s="104">
        <f>SUM(D53:D54)</f>
        <v>830500</v>
      </c>
      <c r="E52" s="40">
        <f>D52/C52</f>
        <v>0.11299319727891156</v>
      </c>
      <c r="F52" s="39"/>
      <c r="G52" s="45"/>
      <c r="H52" s="45"/>
      <c r="I52" s="45"/>
      <c r="J52" s="45"/>
      <c r="K52" s="45"/>
      <c r="L52" s="45"/>
    </row>
    <row r="53" spans="1:12" s="21" customFormat="1" ht="21.75" customHeight="1">
      <c r="A53" s="12">
        <v>6253</v>
      </c>
      <c r="B53" s="1" t="s">
        <v>37</v>
      </c>
      <c r="C53" s="50">
        <v>3318000</v>
      </c>
      <c r="D53" s="107"/>
      <c r="E53" s="40">
        <f t="shared" si="0"/>
        <v>0</v>
      </c>
      <c r="F53" s="37"/>
      <c r="G53" s="45"/>
      <c r="H53" s="45"/>
      <c r="I53" s="45"/>
      <c r="J53" s="45"/>
      <c r="K53" s="45"/>
      <c r="L53" s="45"/>
    </row>
    <row r="54" spans="1:12" s="21" customFormat="1" ht="21.75" customHeight="1">
      <c r="A54" s="12">
        <v>6299</v>
      </c>
      <c r="B54" s="1" t="s">
        <v>38</v>
      </c>
      <c r="C54" s="50">
        <v>4032000</v>
      </c>
      <c r="D54" s="107">
        <v>830500</v>
      </c>
      <c r="E54" s="40">
        <f t="shared" si="0"/>
        <v>0.20597718253968253</v>
      </c>
      <c r="F54" s="37"/>
      <c r="G54" s="45"/>
      <c r="H54" s="45"/>
      <c r="I54" s="45"/>
      <c r="J54" s="45"/>
      <c r="K54" s="45"/>
      <c r="L54" s="45"/>
    </row>
    <row r="55" spans="1:12" s="21" customFormat="1" ht="21.75" customHeight="1">
      <c r="A55" s="27">
        <v>6300</v>
      </c>
      <c r="B55" s="8" t="s">
        <v>39</v>
      </c>
      <c r="C55" s="22">
        <f>SUM(C56:C59)</f>
        <v>703899021</v>
      </c>
      <c r="D55" s="104">
        <f>SUM(D56:D59)</f>
        <v>174076059</v>
      </c>
      <c r="E55" s="56">
        <f>SUM(E56:E62)</f>
        <v>2.5216091735720076</v>
      </c>
      <c r="F55" s="39">
        <f>G55/D55</f>
        <v>1.159260401224961</v>
      </c>
      <c r="G55" s="45">
        <f>'[2]CK Q4'!$D$56</f>
        <v>201799482</v>
      </c>
      <c r="H55" s="45"/>
      <c r="I55" s="45"/>
      <c r="J55" s="45"/>
      <c r="K55" s="45"/>
      <c r="L55" s="45"/>
    </row>
    <row r="56" spans="1:12" s="21" customFormat="1" ht="21.75" customHeight="1">
      <c r="A56" s="12">
        <v>6301</v>
      </c>
      <c r="B56" s="1" t="s">
        <v>40</v>
      </c>
      <c r="C56" s="50">
        <v>524180044</v>
      </c>
      <c r="D56" s="107">
        <v>130148286</v>
      </c>
      <c r="E56" s="40">
        <f t="shared" si="0"/>
        <v>0.24828928054346153</v>
      </c>
      <c r="F56" s="40"/>
      <c r="G56" s="45"/>
      <c r="H56" s="45"/>
      <c r="I56" s="45"/>
      <c r="J56" s="45"/>
      <c r="K56" s="45"/>
      <c r="L56" s="45"/>
    </row>
    <row r="57" spans="1:12" s="21" customFormat="1" ht="21.75" customHeight="1">
      <c r="A57" s="12">
        <v>6302</v>
      </c>
      <c r="B57" s="1" t="s">
        <v>41</v>
      </c>
      <c r="C57" s="50">
        <v>89859488</v>
      </c>
      <c r="D57" s="107">
        <v>22323937</v>
      </c>
      <c r="E57" s="40">
        <f t="shared" si="0"/>
        <v>0.24843160691055796</v>
      </c>
      <c r="F57" s="40"/>
      <c r="G57" s="45"/>
      <c r="H57" s="45"/>
      <c r="I57" s="45"/>
      <c r="J57" s="45"/>
      <c r="K57" s="45"/>
      <c r="L57" s="45"/>
    </row>
    <row r="58" spans="1:12" s="21" customFormat="1" ht="21.75" customHeight="1">
      <c r="A58" s="12">
        <v>6303</v>
      </c>
      <c r="B58" s="1" t="s">
        <v>42</v>
      </c>
      <c r="C58" s="50">
        <v>59906326</v>
      </c>
      <c r="D58" s="107">
        <v>14162524</v>
      </c>
      <c r="E58" s="40">
        <f t="shared" si="0"/>
        <v>0.23641115964948342</v>
      </c>
      <c r="F58" s="40"/>
      <c r="G58" s="45"/>
      <c r="H58" s="45"/>
      <c r="I58" s="45"/>
      <c r="J58" s="45"/>
      <c r="K58" s="45"/>
      <c r="L58" s="45"/>
    </row>
    <row r="59" spans="1:12" s="21" customFormat="1" ht="21.75" customHeight="1">
      <c r="A59" s="12">
        <v>6304</v>
      </c>
      <c r="B59" s="1" t="s">
        <v>43</v>
      </c>
      <c r="C59" s="50">
        <v>29953163</v>
      </c>
      <c r="D59" s="107">
        <v>7441312</v>
      </c>
      <c r="E59" s="40">
        <f t="shared" si="0"/>
        <v>0.2484315930174052</v>
      </c>
      <c r="F59" s="40"/>
      <c r="G59" s="45"/>
      <c r="H59" s="45"/>
      <c r="I59" s="45"/>
      <c r="J59" s="45"/>
      <c r="K59" s="45"/>
      <c r="L59" s="45"/>
    </row>
    <row r="60" spans="1:12" s="21" customFormat="1" ht="21.75" customHeight="1">
      <c r="A60" s="96">
        <v>6400</v>
      </c>
      <c r="B60" s="35" t="s">
        <v>75</v>
      </c>
      <c r="C60" s="51">
        <f>C61</f>
        <v>12000000</v>
      </c>
      <c r="D60" s="108">
        <f>D61</f>
        <v>267642796</v>
      </c>
      <c r="E60" s="56">
        <f>SUM(E61:E67)</f>
        <v>1.4942651834510996</v>
      </c>
      <c r="F60" s="39">
        <f>G60/D60</f>
        <v>0.011208969734421696</v>
      </c>
      <c r="G60" s="45">
        <v>3000000</v>
      </c>
      <c r="H60" s="45"/>
      <c r="I60" s="45"/>
      <c r="J60" s="45"/>
      <c r="K60" s="45"/>
      <c r="L60" s="45"/>
    </row>
    <row r="61" spans="1:12" s="21" customFormat="1" ht="21" customHeight="1">
      <c r="A61" s="36">
        <v>6404</v>
      </c>
      <c r="B61" s="48" t="s">
        <v>117</v>
      </c>
      <c r="C61" s="50">
        <v>12000000</v>
      </c>
      <c r="D61" s="107">
        <f>273642796-6000000</f>
        <v>267642796</v>
      </c>
      <c r="E61" s="40"/>
      <c r="F61" s="40"/>
      <c r="G61" s="45"/>
      <c r="H61" s="45"/>
      <c r="I61" s="45"/>
      <c r="J61" s="45"/>
      <c r="K61" s="45"/>
      <c r="L61" s="45"/>
    </row>
    <row r="62" spans="1:12" s="21" customFormat="1" ht="21" customHeight="1">
      <c r="A62" s="27">
        <v>6500</v>
      </c>
      <c r="B62" s="8" t="s">
        <v>44</v>
      </c>
      <c r="C62" s="3">
        <f>SUM(C63:C65)</f>
        <v>115600000</v>
      </c>
      <c r="D62" s="109">
        <f>SUM(D63:D65)</f>
        <v>4578035</v>
      </c>
      <c r="E62" s="56">
        <f>SUM(E63:E65)</f>
        <v>0.04578035</v>
      </c>
      <c r="F62" s="39">
        <f>G62/D62</f>
        <v>4.152110457871117</v>
      </c>
      <c r="G62" s="45">
        <f>'[2]CK Q4'!$D$79</f>
        <v>19008507</v>
      </c>
      <c r="H62" s="45"/>
      <c r="I62" s="45"/>
      <c r="J62" s="45"/>
      <c r="K62" s="45"/>
      <c r="L62" s="45"/>
    </row>
    <row r="63" spans="1:12" s="21" customFormat="1" ht="21" customHeight="1">
      <c r="A63" s="12">
        <v>6501</v>
      </c>
      <c r="B63" s="1" t="s">
        <v>45</v>
      </c>
      <c r="C63" s="13">
        <v>100000000</v>
      </c>
      <c r="D63" s="107">
        <v>4578035</v>
      </c>
      <c r="E63" s="40">
        <f>D63/C63</f>
        <v>0.04578035</v>
      </c>
      <c r="F63" s="40"/>
      <c r="G63" s="45"/>
      <c r="H63" s="45"/>
      <c r="I63" s="45"/>
      <c r="J63" s="45"/>
      <c r="K63" s="45"/>
      <c r="L63" s="45"/>
    </row>
    <row r="64" spans="1:12" s="21" customFormat="1" ht="21" customHeight="1">
      <c r="A64" s="12">
        <v>6502</v>
      </c>
      <c r="B64" s="1" t="s">
        <v>46</v>
      </c>
      <c r="C64" s="13">
        <v>4800000</v>
      </c>
      <c r="D64" s="107"/>
      <c r="E64" s="40">
        <f>D64/C64</f>
        <v>0</v>
      </c>
      <c r="F64" s="40"/>
      <c r="G64" s="45"/>
      <c r="H64" s="45"/>
      <c r="I64" s="45"/>
      <c r="J64" s="45"/>
      <c r="K64" s="45"/>
      <c r="L64" s="45"/>
    </row>
    <row r="65" spans="1:12" s="21" customFormat="1" ht="21" customHeight="1">
      <c r="A65" s="12">
        <v>6504</v>
      </c>
      <c r="B65" s="1" t="s">
        <v>47</v>
      </c>
      <c r="C65" s="13">
        <v>10800000</v>
      </c>
      <c r="D65" s="107"/>
      <c r="E65" s="40">
        <f>D65/C65</f>
        <v>0</v>
      </c>
      <c r="F65" s="40"/>
      <c r="G65" s="45"/>
      <c r="H65" s="45"/>
      <c r="I65" s="45"/>
      <c r="J65" s="45"/>
      <c r="K65" s="45"/>
      <c r="L65" s="45"/>
    </row>
    <row r="66" spans="1:12" s="21" customFormat="1" ht="21" customHeight="1">
      <c r="A66" s="27">
        <v>6550</v>
      </c>
      <c r="B66" s="8" t="s">
        <v>48</v>
      </c>
      <c r="C66" s="3">
        <f>SUM(C67:C70)</f>
        <v>158719341</v>
      </c>
      <c r="D66" s="109">
        <f>SUM(D67:D70)</f>
        <v>58851800</v>
      </c>
      <c r="E66" s="56">
        <f>SUM(E67:E70)</f>
        <v>0.937166973210936</v>
      </c>
      <c r="F66" s="39">
        <f>G66/D66</f>
        <v>1.2031407705456758</v>
      </c>
      <c r="G66" s="45">
        <f>'[2]CK Q4'!$D$83</f>
        <v>70807000</v>
      </c>
      <c r="H66" s="45"/>
      <c r="I66" s="45"/>
      <c r="J66" s="45"/>
      <c r="K66" s="45"/>
      <c r="L66" s="45"/>
    </row>
    <row r="67" spans="1:12" s="21" customFormat="1" ht="21" customHeight="1">
      <c r="A67" s="12">
        <v>6551</v>
      </c>
      <c r="B67" s="1" t="s">
        <v>49</v>
      </c>
      <c r="C67" s="13">
        <v>43212200</v>
      </c>
      <c r="D67" s="107">
        <v>20116900</v>
      </c>
      <c r="E67" s="40">
        <f>D67/C67</f>
        <v>0.46553751024016365</v>
      </c>
      <c r="F67" s="40"/>
      <c r="G67" s="45"/>
      <c r="H67" s="45"/>
      <c r="I67" s="45"/>
      <c r="J67" s="45"/>
      <c r="K67" s="45"/>
      <c r="L67" s="45"/>
    </row>
    <row r="68" spans="1:12" s="21" customFormat="1" ht="21" customHeight="1">
      <c r="A68" s="12">
        <v>6552</v>
      </c>
      <c r="B68" s="1" t="s">
        <v>50</v>
      </c>
      <c r="C68" s="13">
        <v>10200000</v>
      </c>
      <c r="D68" s="107">
        <v>203500</v>
      </c>
      <c r="E68" s="40">
        <f>D68/C68</f>
        <v>0.019950980392156863</v>
      </c>
      <c r="F68" s="40"/>
      <c r="G68" s="45"/>
      <c r="H68" s="45"/>
      <c r="I68" s="45"/>
      <c r="J68" s="45"/>
      <c r="K68" s="45"/>
      <c r="L68" s="45"/>
    </row>
    <row r="69" spans="1:12" s="21" customFormat="1" ht="21" customHeight="1">
      <c r="A69" s="12">
        <v>6559</v>
      </c>
      <c r="B69" s="92" t="s">
        <v>51</v>
      </c>
      <c r="C69" s="13">
        <f>105307141-25000000+5000000</f>
        <v>85307141</v>
      </c>
      <c r="D69" s="107">
        <v>38531400</v>
      </c>
      <c r="E69" s="40">
        <f>D69/C69</f>
        <v>0.45167848257861554</v>
      </c>
      <c r="F69" s="53"/>
      <c r="G69" s="45"/>
      <c r="H69" s="45"/>
      <c r="I69" s="45"/>
      <c r="J69" s="45"/>
      <c r="K69" s="45"/>
      <c r="L69" s="45"/>
    </row>
    <row r="70" spans="1:12" s="21" customFormat="1" ht="21" customHeight="1">
      <c r="A70" s="12">
        <v>6559</v>
      </c>
      <c r="B70" s="1" t="s">
        <v>153</v>
      </c>
      <c r="C70" s="13">
        <v>20000000</v>
      </c>
      <c r="D70" s="107"/>
      <c r="E70" s="40">
        <f>D70/C70</f>
        <v>0</v>
      </c>
      <c r="F70" s="53"/>
      <c r="G70" s="45"/>
      <c r="H70" s="45"/>
      <c r="I70" s="45"/>
      <c r="J70" s="45"/>
      <c r="K70" s="45"/>
      <c r="L70" s="45"/>
    </row>
    <row r="71" spans="1:12" s="21" customFormat="1" ht="21" customHeight="1">
      <c r="A71" s="27">
        <v>6600</v>
      </c>
      <c r="B71" s="8" t="s">
        <v>52</v>
      </c>
      <c r="C71" s="3">
        <f>SUM(C72:C75)</f>
        <v>18600000</v>
      </c>
      <c r="D71" s="109">
        <f>SUM(D72:D75)</f>
        <v>1116000</v>
      </c>
      <c r="E71" s="56">
        <f>SUM(E72:E75)</f>
        <v>0.2311111111111111</v>
      </c>
      <c r="F71" s="39">
        <f>G71/D71</f>
        <v>25.112544802867383</v>
      </c>
      <c r="G71" s="45">
        <f>'[2]CK Q4'!$D$87</f>
        <v>28025600</v>
      </c>
      <c r="H71" s="45"/>
      <c r="I71" s="45"/>
      <c r="J71" s="45"/>
      <c r="K71" s="45"/>
      <c r="L71" s="45"/>
    </row>
    <row r="72" spans="1:12" s="21" customFormat="1" ht="21" customHeight="1">
      <c r="A72" s="12">
        <v>6601</v>
      </c>
      <c r="B72" s="1" t="s">
        <v>53</v>
      </c>
      <c r="C72" s="13">
        <v>1800000</v>
      </c>
      <c r="D72" s="107">
        <v>66000</v>
      </c>
      <c r="E72" s="40">
        <f>D72/C72</f>
        <v>0.03666666666666667</v>
      </c>
      <c r="F72" s="40"/>
      <c r="G72" s="45"/>
      <c r="H72" s="45"/>
      <c r="I72" s="45"/>
      <c r="J72" s="45"/>
      <c r="K72" s="45"/>
      <c r="L72" s="45"/>
    </row>
    <row r="73" spans="1:12" s="21" customFormat="1" ht="21" customHeight="1">
      <c r="A73" s="12">
        <v>6605</v>
      </c>
      <c r="B73" s="1" t="s">
        <v>55</v>
      </c>
      <c r="C73" s="13">
        <v>8400000</v>
      </c>
      <c r="D73" s="107"/>
      <c r="E73" s="40">
        <f>D73/C73</f>
        <v>0</v>
      </c>
      <c r="F73" s="40"/>
      <c r="G73" s="45"/>
      <c r="H73" s="45"/>
      <c r="I73" s="45"/>
      <c r="J73" s="45"/>
      <c r="K73" s="45"/>
      <c r="L73" s="45"/>
    </row>
    <row r="74" spans="1:12" s="21" customFormat="1" ht="21" customHeight="1">
      <c r="A74" s="12">
        <v>6608</v>
      </c>
      <c r="B74" s="1" t="s">
        <v>54</v>
      </c>
      <c r="C74" s="13">
        <v>3000000</v>
      </c>
      <c r="D74" s="107"/>
      <c r="E74" s="40">
        <f>D74/C74</f>
        <v>0</v>
      </c>
      <c r="F74" s="40"/>
      <c r="G74" s="45"/>
      <c r="H74" s="45"/>
      <c r="I74" s="45"/>
      <c r="J74" s="45"/>
      <c r="K74" s="45"/>
      <c r="L74" s="45"/>
    </row>
    <row r="75" spans="1:12" s="21" customFormat="1" ht="21" customHeight="1">
      <c r="A75" s="12">
        <v>6618</v>
      </c>
      <c r="B75" s="1" t="s">
        <v>87</v>
      </c>
      <c r="C75" s="13">
        <v>5400000</v>
      </c>
      <c r="D75" s="107">
        <v>1050000</v>
      </c>
      <c r="E75" s="40">
        <f>D75/C75</f>
        <v>0.19444444444444445</v>
      </c>
      <c r="F75" s="40"/>
      <c r="G75" s="45"/>
      <c r="H75" s="45"/>
      <c r="I75" s="45"/>
      <c r="J75" s="45"/>
      <c r="K75" s="45"/>
      <c r="L75" s="45"/>
    </row>
    <row r="76" spans="1:12" s="21" customFormat="1" ht="21" customHeight="1">
      <c r="A76" s="27">
        <v>6650</v>
      </c>
      <c r="B76" s="8" t="s">
        <v>56</v>
      </c>
      <c r="C76" s="3">
        <f>SUM(C77:C79)</f>
        <v>5840000</v>
      </c>
      <c r="D76" s="109">
        <f>SUM(D77:D79)</f>
        <v>1881000</v>
      </c>
      <c r="E76" s="39"/>
      <c r="F76" s="39">
        <f>G76/D76</f>
        <v>1.0101010101010102</v>
      </c>
      <c r="G76" s="45">
        <f>'[2]CK Q4'!$D$93</f>
        <v>1900000</v>
      </c>
      <c r="H76" s="45"/>
      <c r="I76" s="45"/>
      <c r="J76" s="45"/>
      <c r="K76" s="45"/>
      <c r="L76" s="45"/>
    </row>
    <row r="77" spans="1:12" s="21" customFormat="1" ht="21" customHeight="1">
      <c r="A77" s="12">
        <v>6651</v>
      </c>
      <c r="B77" s="1" t="s">
        <v>106</v>
      </c>
      <c r="C77" s="13">
        <v>1200000</v>
      </c>
      <c r="D77" s="110"/>
      <c r="E77" s="40"/>
      <c r="F77" s="37"/>
      <c r="G77" s="45"/>
      <c r="H77" s="45"/>
      <c r="I77" s="45"/>
      <c r="J77" s="45"/>
      <c r="K77" s="45"/>
      <c r="L77" s="45"/>
    </row>
    <row r="78" spans="1:12" s="21" customFormat="1" ht="21" customHeight="1">
      <c r="A78" s="12">
        <v>6657</v>
      </c>
      <c r="B78" s="1" t="s">
        <v>57</v>
      </c>
      <c r="C78" s="13">
        <v>1200000</v>
      </c>
      <c r="D78" s="110"/>
      <c r="E78" s="40"/>
      <c r="F78" s="37"/>
      <c r="G78" s="45"/>
      <c r="H78" s="45"/>
      <c r="I78" s="45"/>
      <c r="J78" s="45"/>
      <c r="K78" s="45"/>
      <c r="L78" s="45"/>
    </row>
    <row r="79" spans="1:12" s="21" customFormat="1" ht="21" customHeight="1">
      <c r="A79" s="12">
        <v>6699</v>
      </c>
      <c r="B79" s="1" t="s">
        <v>58</v>
      </c>
      <c r="C79" s="13">
        <v>3440000</v>
      </c>
      <c r="D79" s="110">
        <v>1881000</v>
      </c>
      <c r="E79" s="40"/>
      <c r="F79" s="37"/>
      <c r="G79" s="45"/>
      <c r="H79" s="45"/>
      <c r="I79" s="45"/>
      <c r="J79" s="45"/>
      <c r="K79" s="45"/>
      <c r="L79" s="45"/>
    </row>
    <row r="80" spans="1:12" s="21" customFormat="1" ht="21" customHeight="1">
      <c r="A80" s="27">
        <v>6700</v>
      </c>
      <c r="B80" s="8" t="s">
        <v>59</v>
      </c>
      <c r="C80" s="3">
        <f>SUM(C81:C85)</f>
        <v>67876459</v>
      </c>
      <c r="D80" s="109">
        <f>SUM(D81:D85)</f>
        <v>3878000</v>
      </c>
      <c r="E80" s="56">
        <f>SUM(E81:E85)</f>
        <v>0.2152373517558426</v>
      </c>
      <c r="F80" s="39">
        <f>G80/D80</f>
        <v>8.035585353274884</v>
      </c>
      <c r="G80" s="45">
        <f>'[2]CK Q4'!$D$97</f>
        <v>31162000</v>
      </c>
      <c r="H80" s="45"/>
      <c r="I80" s="45"/>
      <c r="J80" s="45"/>
      <c r="K80" s="45"/>
      <c r="L80" s="45"/>
    </row>
    <row r="81" spans="1:12" s="21" customFormat="1" ht="21" customHeight="1">
      <c r="A81" s="12">
        <v>6701</v>
      </c>
      <c r="B81" s="1" t="s">
        <v>60</v>
      </c>
      <c r="C81" s="13">
        <v>15000000</v>
      </c>
      <c r="D81" s="107">
        <v>186000</v>
      </c>
      <c r="E81" s="40">
        <f>D81/C81</f>
        <v>0.0124</v>
      </c>
      <c r="F81" s="40"/>
      <c r="G81" s="45"/>
      <c r="H81" s="45"/>
      <c r="I81" s="45"/>
      <c r="J81" s="45"/>
      <c r="K81" s="45"/>
      <c r="L81" s="45"/>
    </row>
    <row r="82" spans="1:12" s="21" customFormat="1" ht="21" customHeight="1">
      <c r="A82" s="12">
        <v>6702</v>
      </c>
      <c r="B82" s="1" t="s">
        <v>61</v>
      </c>
      <c r="C82" s="13">
        <v>22876459</v>
      </c>
      <c r="D82" s="107">
        <v>192000</v>
      </c>
      <c r="E82" s="40">
        <f>D82/C82</f>
        <v>0.00839290731139815</v>
      </c>
      <c r="F82" s="40"/>
      <c r="G82" s="45"/>
      <c r="H82" s="45"/>
      <c r="I82" s="45"/>
      <c r="J82" s="45"/>
      <c r="K82" s="45"/>
      <c r="L82" s="45"/>
    </row>
    <row r="83" spans="1:12" s="21" customFormat="1" ht="21" customHeight="1">
      <c r="A83" s="12">
        <v>6703</v>
      </c>
      <c r="B83" s="1" t="s">
        <v>62</v>
      </c>
      <c r="C83" s="13">
        <v>9000000</v>
      </c>
      <c r="D83" s="107"/>
      <c r="E83" s="40">
        <f>D83/C83</f>
        <v>0</v>
      </c>
      <c r="F83" s="40"/>
      <c r="G83" s="45"/>
      <c r="H83" s="45"/>
      <c r="I83" s="45"/>
      <c r="J83" s="45"/>
      <c r="K83" s="45"/>
      <c r="L83" s="45"/>
    </row>
    <row r="84" spans="1:12" s="21" customFormat="1" ht="22.5" customHeight="1">
      <c r="A84" s="12">
        <v>6704</v>
      </c>
      <c r="B84" s="1" t="s">
        <v>63</v>
      </c>
      <c r="C84" s="13">
        <v>18000000</v>
      </c>
      <c r="D84" s="107">
        <v>3500000</v>
      </c>
      <c r="E84" s="40">
        <f>D84/C84</f>
        <v>0.19444444444444445</v>
      </c>
      <c r="F84" s="40"/>
      <c r="G84" s="45"/>
      <c r="H84" s="45"/>
      <c r="I84" s="45"/>
      <c r="J84" s="45"/>
      <c r="K84" s="45"/>
      <c r="L84" s="45"/>
    </row>
    <row r="85" spans="1:12" s="21" customFormat="1" ht="22.5" customHeight="1">
      <c r="A85" s="12">
        <v>6749</v>
      </c>
      <c r="B85" s="1" t="s">
        <v>64</v>
      </c>
      <c r="C85" s="13">
        <v>3000000</v>
      </c>
      <c r="D85" s="107"/>
      <c r="E85" s="40"/>
      <c r="F85" s="40"/>
      <c r="G85" s="45"/>
      <c r="H85" s="45"/>
      <c r="I85" s="45"/>
      <c r="J85" s="45"/>
      <c r="K85" s="45"/>
      <c r="L85" s="45"/>
    </row>
    <row r="86" spans="1:12" s="23" customFormat="1" ht="22.5" customHeight="1">
      <c r="A86" s="97">
        <v>6750</v>
      </c>
      <c r="B86" s="9" t="s">
        <v>82</v>
      </c>
      <c r="C86" s="3">
        <f>SUM(C87:C89)</f>
        <v>82004400</v>
      </c>
      <c r="D86" s="109">
        <f>SUM(D87:D89)</f>
        <v>40585900</v>
      </c>
      <c r="E86" s="56">
        <f>SUM(E87:E89)</f>
        <v>2.2855347503373817</v>
      </c>
      <c r="F86" s="39">
        <f>G86/D86</f>
        <v>0.4681650523950436</v>
      </c>
      <c r="G86" s="46">
        <f>'[2]CK Q4'!$D$103</f>
        <v>19000900</v>
      </c>
      <c r="H86" s="46"/>
      <c r="I86" s="46"/>
      <c r="J86" s="46"/>
      <c r="K86" s="46"/>
      <c r="L86" s="46"/>
    </row>
    <row r="87" spans="1:12" s="23" customFormat="1" ht="22.5" customHeight="1">
      <c r="A87" s="12">
        <v>6751</v>
      </c>
      <c r="B87" s="1" t="s">
        <v>107</v>
      </c>
      <c r="C87" s="13">
        <v>4500000</v>
      </c>
      <c r="D87" s="110"/>
      <c r="E87" s="40">
        <f>D87/C87</f>
        <v>0</v>
      </c>
      <c r="F87" s="40"/>
      <c r="G87" s="46"/>
      <c r="H87" s="46"/>
      <c r="I87" s="46"/>
      <c r="J87" s="46"/>
      <c r="K87" s="46"/>
      <c r="L87" s="46"/>
    </row>
    <row r="88" spans="1:12" s="21" customFormat="1" ht="22.5" customHeight="1">
      <c r="A88" s="12">
        <v>6757</v>
      </c>
      <c r="B88" s="1" t="s">
        <v>162</v>
      </c>
      <c r="C88" s="13">
        <v>65504400</v>
      </c>
      <c r="D88" s="110">
        <v>16110900</v>
      </c>
      <c r="E88" s="40">
        <f>D88/C88</f>
        <v>0.24595141700404857</v>
      </c>
      <c r="F88" s="40"/>
      <c r="G88" s="45"/>
      <c r="H88" s="45"/>
      <c r="I88" s="45"/>
      <c r="J88" s="45"/>
      <c r="K88" s="45"/>
      <c r="L88" s="45"/>
    </row>
    <row r="89" spans="1:12" s="21" customFormat="1" ht="37.5" customHeight="1">
      <c r="A89" s="12">
        <v>6799</v>
      </c>
      <c r="B89" s="15" t="s">
        <v>171</v>
      </c>
      <c r="C89" s="13">
        <v>12000000</v>
      </c>
      <c r="D89" s="107">
        <v>24475000</v>
      </c>
      <c r="E89" s="40">
        <f>D89/C89</f>
        <v>2.0395833333333333</v>
      </c>
      <c r="F89" s="40"/>
      <c r="G89" s="45"/>
      <c r="H89" s="45"/>
      <c r="I89" s="45"/>
      <c r="J89" s="45"/>
      <c r="K89" s="45"/>
      <c r="L89" s="45"/>
    </row>
    <row r="90" spans="1:12" s="21" customFormat="1" ht="22.5" customHeight="1">
      <c r="A90" s="27">
        <v>6900</v>
      </c>
      <c r="B90" s="8" t="s">
        <v>65</v>
      </c>
      <c r="C90" s="3">
        <f>SUM(C91:C96)</f>
        <v>100892859</v>
      </c>
      <c r="D90" s="109">
        <f>SUM(D91:D96)</f>
        <v>50495101</v>
      </c>
      <c r="E90" s="56">
        <f>SUM(E91:E96)</f>
        <v>3.011758629423793</v>
      </c>
      <c r="F90" s="39">
        <f>G90/D90</f>
        <v>0.6395174850724628</v>
      </c>
      <c r="G90" s="45">
        <f>'[2]CK Q4'!$D$107</f>
        <v>32292500</v>
      </c>
      <c r="H90" s="45"/>
      <c r="I90" s="45"/>
      <c r="J90" s="45"/>
      <c r="K90" s="45"/>
      <c r="L90" s="45"/>
    </row>
    <row r="91" spans="1:12" s="21" customFormat="1" ht="22.5" customHeight="1">
      <c r="A91" s="12">
        <v>6905</v>
      </c>
      <c r="B91" s="1" t="s">
        <v>93</v>
      </c>
      <c r="C91" s="13">
        <v>14000000</v>
      </c>
      <c r="D91" s="110"/>
      <c r="E91" s="40">
        <f aca="true" t="shared" si="1" ref="E91:E96">D91/C91</f>
        <v>0</v>
      </c>
      <c r="F91" s="40"/>
      <c r="G91" s="45"/>
      <c r="H91" s="45"/>
      <c r="I91" s="45"/>
      <c r="J91" s="45"/>
      <c r="K91" s="45"/>
      <c r="L91" s="45"/>
    </row>
    <row r="92" spans="1:12" s="21" customFormat="1" ht="22.5" customHeight="1">
      <c r="A92" s="12">
        <v>6907</v>
      </c>
      <c r="B92" s="1" t="s">
        <v>94</v>
      </c>
      <c r="C92" s="13">
        <v>9000000</v>
      </c>
      <c r="D92" s="110">
        <v>11198000</v>
      </c>
      <c r="E92" s="40">
        <f t="shared" si="1"/>
        <v>1.2442222222222221</v>
      </c>
      <c r="F92" s="40"/>
      <c r="G92" s="45"/>
      <c r="H92" s="45"/>
      <c r="I92" s="45"/>
      <c r="J92" s="45"/>
      <c r="K92" s="45"/>
      <c r="L92" s="45"/>
    </row>
    <row r="93" spans="1:12" s="21" customFormat="1" ht="22.5" customHeight="1">
      <c r="A93" s="12">
        <v>6912</v>
      </c>
      <c r="B93" s="1" t="s">
        <v>66</v>
      </c>
      <c r="C93" s="13">
        <v>20000000</v>
      </c>
      <c r="D93" s="107">
        <v>5610000</v>
      </c>
      <c r="E93" s="40">
        <f t="shared" si="1"/>
        <v>0.2805</v>
      </c>
      <c r="F93" s="40"/>
      <c r="G93" s="45"/>
      <c r="H93" s="45"/>
      <c r="I93" s="45"/>
      <c r="J93" s="45"/>
      <c r="K93" s="45"/>
      <c r="L93" s="45"/>
    </row>
    <row r="94" spans="1:12" s="21" customFormat="1" ht="22.5" customHeight="1">
      <c r="A94" s="12">
        <v>6913</v>
      </c>
      <c r="B94" s="1" t="s">
        <v>67</v>
      </c>
      <c r="C94" s="13">
        <v>12000000</v>
      </c>
      <c r="D94" s="107"/>
      <c r="E94" s="40">
        <f t="shared" si="1"/>
        <v>0</v>
      </c>
      <c r="F94" s="40"/>
      <c r="G94" s="45"/>
      <c r="H94" s="45"/>
      <c r="I94" s="45"/>
      <c r="J94" s="45"/>
      <c r="K94" s="45"/>
      <c r="L94" s="45"/>
    </row>
    <row r="95" spans="1:12" s="21" customFormat="1" ht="22.5" customHeight="1">
      <c r="A95" s="12">
        <v>6921</v>
      </c>
      <c r="B95" s="1" t="s">
        <v>139</v>
      </c>
      <c r="C95" s="13">
        <v>16892859</v>
      </c>
      <c r="D95" s="107">
        <v>13167200</v>
      </c>
      <c r="E95" s="40">
        <f t="shared" si="1"/>
        <v>0.7794536140981227</v>
      </c>
      <c r="F95" s="37"/>
      <c r="G95" s="45"/>
      <c r="H95" s="45"/>
      <c r="I95" s="45"/>
      <c r="J95" s="45"/>
      <c r="K95" s="45"/>
      <c r="L95" s="45"/>
    </row>
    <row r="96" spans="1:12" s="21" customFormat="1" ht="35.25" customHeight="1">
      <c r="A96" s="12">
        <v>6949</v>
      </c>
      <c r="B96" s="15" t="s">
        <v>138</v>
      </c>
      <c r="C96" s="13">
        <v>29000000</v>
      </c>
      <c r="D96" s="107">
        <v>20519901</v>
      </c>
      <c r="E96" s="40">
        <f t="shared" si="1"/>
        <v>0.7075827931034483</v>
      </c>
      <c r="F96" s="40"/>
      <c r="G96" s="45"/>
      <c r="H96" s="45"/>
      <c r="I96" s="45"/>
      <c r="J96" s="45"/>
      <c r="K96" s="45"/>
      <c r="L96" s="45"/>
    </row>
    <row r="97" spans="1:12" s="23" customFormat="1" ht="24" customHeight="1">
      <c r="A97" s="97">
        <v>6950</v>
      </c>
      <c r="B97" s="11" t="s">
        <v>108</v>
      </c>
      <c r="C97" s="32">
        <f>SUM(C98:C99)</f>
        <v>39920141</v>
      </c>
      <c r="D97" s="111">
        <f>SUM(D98:D99)</f>
        <v>0</v>
      </c>
      <c r="E97" s="56">
        <f>SUM(E98:E104)</f>
        <v>3.627502256465816</v>
      </c>
      <c r="F97" s="39"/>
      <c r="G97" s="46"/>
      <c r="H97" s="46"/>
      <c r="I97" s="46"/>
      <c r="J97" s="46"/>
      <c r="K97" s="46"/>
      <c r="L97" s="46"/>
    </row>
    <row r="98" spans="1:12" s="21" customFormat="1" ht="21" customHeight="1">
      <c r="A98" s="12">
        <v>6955</v>
      </c>
      <c r="B98" s="15" t="s">
        <v>109</v>
      </c>
      <c r="C98" s="13">
        <v>9613000</v>
      </c>
      <c r="D98" s="110"/>
      <c r="E98" s="40">
        <f>D98/C98</f>
        <v>0</v>
      </c>
      <c r="F98" s="40"/>
      <c r="G98" s="45"/>
      <c r="H98" s="45"/>
      <c r="I98" s="45"/>
      <c r="J98" s="45"/>
      <c r="K98" s="45"/>
      <c r="L98" s="45"/>
    </row>
    <row r="99" spans="1:12" s="21" customFormat="1" ht="21" customHeight="1">
      <c r="A99" s="12">
        <v>6999</v>
      </c>
      <c r="B99" s="15" t="s">
        <v>161</v>
      </c>
      <c r="C99" s="13">
        <v>30307141</v>
      </c>
      <c r="D99" s="110"/>
      <c r="E99" s="40">
        <f>D99/C99</f>
        <v>0</v>
      </c>
      <c r="F99" s="40"/>
      <c r="G99" s="45"/>
      <c r="H99" s="45"/>
      <c r="I99" s="45"/>
      <c r="J99" s="45"/>
      <c r="K99" s="45"/>
      <c r="L99" s="45"/>
    </row>
    <row r="100" spans="1:12" s="21" customFormat="1" ht="21" customHeight="1">
      <c r="A100" s="27">
        <v>7000</v>
      </c>
      <c r="B100" s="8" t="s">
        <v>68</v>
      </c>
      <c r="C100" s="3">
        <f>SUM(C101:C107)</f>
        <v>410716800</v>
      </c>
      <c r="D100" s="109">
        <f>SUM(D101:D107)</f>
        <v>71820294</v>
      </c>
      <c r="E100" s="56">
        <f>SUM(E101:E107)</f>
        <v>2.0007104814802585</v>
      </c>
      <c r="F100" s="39">
        <f>G100/D100</f>
        <v>2.1714071791463287</v>
      </c>
      <c r="G100" s="45">
        <f>'[2]CK Q4'!$D$119</f>
        <v>155951102</v>
      </c>
      <c r="H100" s="45"/>
      <c r="I100" s="45"/>
      <c r="J100" s="45"/>
      <c r="K100" s="45"/>
      <c r="L100" s="45"/>
    </row>
    <row r="101" spans="1:12" s="21" customFormat="1" ht="31.5" customHeight="1">
      <c r="A101" s="12">
        <v>7001</v>
      </c>
      <c r="B101" s="15" t="s">
        <v>172</v>
      </c>
      <c r="C101" s="13">
        <v>22156800</v>
      </c>
      <c r="D101" s="107">
        <v>36044500</v>
      </c>
      <c r="E101" s="40">
        <f aca="true" t="shared" si="2" ref="E101:E107">D101/C101</f>
        <v>1.6267917749855574</v>
      </c>
      <c r="F101" s="37"/>
      <c r="G101" s="45"/>
      <c r="H101" s="45"/>
      <c r="I101" s="45"/>
      <c r="J101" s="45"/>
      <c r="K101" s="45"/>
      <c r="L101" s="45"/>
    </row>
    <row r="102" spans="1:12" s="21" customFormat="1" ht="21" customHeight="1">
      <c r="A102" s="98" t="s">
        <v>143</v>
      </c>
      <c r="B102" s="1" t="s">
        <v>126</v>
      </c>
      <c r="C102" s="13">
        <v>6000000</v>
      </c>
      <c r="D102" s="107"/>
      <c r="E102" s="40">
        <f t="shared" si="2"/>
        <v>0</v>
      </c>
      <c r="F102" s="37"/>
      <c r="G102" s="45"/>
      <c r="H102" s="45"/>
      <c r="I102" s="45"/>
      <c r="J102" s="45"/>
      <c r="K102" s="45"/>
      <c r="L102" s="45"/>
    </row>
    <row r="103" spans="1:12" s="21" customFormat="1" ht="21" customHeight="1">
      <c r="A103" s="12">
        <v>7004</v>
      </c>
      <c r="B103" s="1" t="s">
        <v>70</v>
      </c>
      <c r="C103" s="13">
        <v>1820000</v>
      </c>
      <c r="D103" s="110"/>
      <c r="E103" s="40">
        <f t="shared" si="2"/>
        <v>0</v>
      </c>
      <c r="F103" s="37"/>
      <c r="G103" s="45"/>
      <c r="H103" s="45"/>
      <c r="I103" s="45"/>
      <c r="J103" s="45"/>
      <c r="K103" s="45"/>
      <c r="L103" s="45"/>
    </row>
    <row r="104" spans="1:12" s="21" customFormat="1" ht="21" customHeight="1">
      <c r="A104" s="12">
        <v>7049</v>
      </c>
      <c r="B104" s="1" t="s">
        <v>71</v>
      </c>
      <c r="C104" s="13">
        <v>37400000</v>
      </c>
      <c r="D104" s="107"/>
      <c r="E104" s="40">
        <f t="shared" si="2"/>
        <v>0</v>
      </c>
      <c r="F104" s="37"/>
      <c r="G104" s="45"/>
      <c r="H104" s="45"/>
      <c r="I104" s="45"/>
      <c r="J104" s="45"/>
      <c r="K104" s="45"/>
      <c r="L104" s="45"/>
    </row>
    <row r="105" spans="1:12" s="21" customFormat="1" ht="21" customHeight="1">
      <c r="A105" s="12">
        <v>7049</v>
      </c>
      <c r="B105" s="1" t="s">
        <v>127</v>
      </c>
      <c r="C105" s="13">
        <v>91014000</v>
      </c>
      <c r="D105" s="107"/>
      <c r="E105" s="40">
        <f t="shared" si="2"/>
        <v>0</v>
      </c>
      <c r="F105" s="40"/>
      <c r="G105" s="45"/>
      <c r="H105" s="45"/>
      <c r="I105" s="45"/>
      <c r="J105" s="45"/>
      <c r="K105" s="45"/>
      <c r="L105" s="45"/>
    </row>
    <row r="106" spans="1:12" s="21" customFormat="1" ht="21" customHeight="1">
      <c r="A106" s="12">
        <v>7049</v>
      </c>
      <c r="B106" s="1" t="s">
        <v>72</v>
      </c>
      <c r="C106" s="13">
        <f>166648000-10000000</f>
        <v>156648000</v>
      </c>
      <c r="D106" s="107"/>
      <c r="E106" s="40">
        <f t="shared" si="2"/>
        <v>0</v>
      </c>
      <c r="F106" s="53"/>
      <c r="G106" s="45"/>
      <c r="H106" s="45"/>
      <c r="I106" s="45"/>
      <c r="J106" s="45"/>
      <c r="K106" s="45"/>
      <c r="L106" s="45"/>
    </row>
    <row r="107" spans="1:12" s="21" customFormat="1" ht="21" customHeight="1">
      <c r="A107" s="12">
        <v>7049</v>
      </c>
      <c r="B107" s="1" t="s">
        <v>147</v>
      </c>
      <c r="C107" s="13">
        <v>95678000</v>
      </c>
      <c r="D107" s="107">
        <v>35775794</v>
      </c>
      <c r="E107" s="40">
        <f t="shared" si="2"/>
        <v>0.373918706494701</v>
      </c>
      <c r="F107" s="53"/>
      <c r="G107" s="45"/>
      <c r="H107" s="45"/>
      <c r="I107" s="45"/>
      <c r="J107" s="45"/>
      <c r="K107" s="45"/>
      <c r="L107" s="45"/>
    </row>
    <row r="108" spans="1:12" s="21" customFormat="1" ht="21" customHeight="1">
      <c r="A108" s="27">
        <v>7050</v>
      </c>
      <c r="B108" s="8" t="s">
        <v>173</v>
      </c>
      <c r="C108" s="32">
        <f>C109</f>
        <v>10000000</v>
      </c>
      <c r="D108" s="118">
        <f>D109</f>
        <v>10000000</v>
      </c>
      <c r="E108" s="38"/>
      <c r="F108" s="119"/>
      <c r="G108" s="45"/>
      <c r="H108" s="45"/>
      <c r="I108" s="45"/>
      <c r="J108" s="45"/>
      <c r="K108" s="45"/>
      <c r="L108" s="45"/>
    </row>
    <row r="109" spans="1:12" s="21" customFormat="1" ht="21" customHeight="1">
      <c r="A109" s="12">
        <v>7053</v>
      </c>
      <c r="B109" s="1" t="s">
        <v>174</v>
      </c>
      <c r="C109" s="13">
        <v>10000000</v>
      </c>
      <c r="D109" s="107">
        <f>C109</f>
        <v>10000000</v>
      </c>
      <c r="E109" s="40"/>
      <c r="F109" s="53"/>
      <c r="G109" s="45"/>
      <c r="H109" s="45"/>
      <c r="I109" s="45"/>
      <c r="J109" s="45"/>
      <c r="K109" s="45"/>
      <c r="L109" s="45"/>
    </row>
    <row r="110" spans="1:12" s="21" customFormat="1" ht="21" customHeight="1">
      <c r="A110" s="27">
        <v>7750</v>
      </c>
      <c r="B110" s="8" t="s">
        <v>64</v>
      </c>
      <c r="C110" s="3">
        <f>SUM(C111:C114)</f>
        <v>51888000</v>
      </c>
      <c r="D110" s="109">
        <f>SUM(D111:D114)</f>
        <v>19623560</v>
      </c>
      <c r="E110" s="56">
        <f>SUM(E111:E114)</f>
        <v>0.9469171678743962</v>
      </c>
      <c r="F110" s="39">
        <f>G110/D110</f>
        <v>1.253472866289297</v>
      </c>
      <c r="G110" s="45">
        <f>'[2]CK Q4'!$D$128</f>
        <v>24597600</v>
      </c>
      <c r="H110" s="45"/>
      <c r="I110" s="45"/>
      <c r="J110" s="45"/>
      <c r="K110" s="45"/>
      <c r="L110" s="45"/>
    </row>
    <row r="111" spans="1:12" s="21" customFormat="1" ht="21" customHeight="1">
      <c r="A111" s="12">
        <v>7756</v>
      </c>
      <c r="B111" s="1" t="s">
        <v>128</v>
      </c>
      <c r="C111" s="13">
        <v>5888000</v>
      </c>
      <c r="D111" s="110">
        <v>2570200</v>
      </c>
      <c r="E111" s="40">
        <f>D111/C111</f>
        <v>0.4365149456521739</v>
      </c>
      <c r="F111" s="40"/>
      <c r="G111" s="45"/>
      <c r="H111" s="45"/>
      <c r="I111" s="45"/>
      <c r="J111" s="45"/>
      <c r="K111" s="45"/>
      <c r="L111" s="45"/>
    </row>
    <row r="112" spans="1:12" s="21" customFormat="1" ht="34.5" customHeight="1">
      <c r="A112" s="12">
        <v>7757</v>
      </c>
      <c r="B112" s="15" t="s">
        <v>120</v>
      </c>
      <c r="C112" s="13">
        <v>13000000</v>
      </c>
      <c r="D112" s="110"/>
      <c r="E112" s="40"/>
      <c r="F112" s="40"/>
      <c r="G112" s="45"/>
      <c r="H112" s="45"/>
      <c r="I112" s="45"/>
      <c r="J112" s="45"/>
      <c r="K112" s="45"/>
      <c r="L112" s="45"/>
    </row>
    <row r="113" spans="1:12" s="21" customFormat="1" ht="22.5" customHeight="1">
      <c r="A113" s="12">
        <v>7761</v>
      </c>
      <c r="B113" s="1" t="s">
        <v>111</v>
      </c>
      <c r="C113" s="13">
        <v>6000000</v>
      </c>
      <c r="D113" s="110">
        <v>3272500</v>
      </c>
      <c r="E113" s="40"/>
      <c r="F113" s="40"/>
      <c r="G113" s="45"/>
      <c r="H113" s="45"/>
      <c r="I113" s="45"/>
      <c r="J113" s="45"/>
      <c r="K113" s="45"/>
      <c r="L113" s="45"/>
    </row>
    <row r="114" spans="1:12" s="21" customFormat="1" ht="22.5" customHeight="1">
      <c r="A114" s="12">
        <v>7799</v>
      </c>
      <c r="B114" s="1" t="s">
        <v>73</v>
      </c>
      <c r="C114" s="13">
        <v>27000000</v>
      </c>
      <c r="D114" s="110">
        <v>13780860</v>
      </c>
      <c r="E114" s="40">
        <f>D114/C114</f>
        <v>0.5104022222222222</v>
      </c>
      <c r="F114" s="40"/>
      <c r="G114" s="45"/>
      <c r="H114" s="45"/>
      <c r="I114" s="45"/>
      <c r="J114" s="45"/>
      <c r="K114" s="45"/>
      <c r="L114" s="45"/>
    </row>
    <row r="115" spans="1:12" s="21" customFormat="1" ht="22.5" customHeight="1">
      <c r="A115" s="81">
        <v>1.2</v>
      </c>
      <c r="B115" s="82" t="s">
        <v>105</v>
      </c>
      <c r="C115" s="85">
        <f>C116+C118+C120+C125</f>
        <v>1134132859</v>
      </c>
      <c r="D115" s="112">
        <f>D116+D118+D120+D125</f>
        <v>259941750</v>
      </c>
      <c r="E115" s="83">
        <f>D115/C115</f>
        <v>0.22919867627254772</v>
      </c>
      <c r="F115" s="88">
        <f>G115/D115</f>
        <v>4.363026943536388</v>
      </c>
      <c r="G115" s="45">
        <f>C115</f>
        <v>1134132859</v>
      </c>
      <c r="H115" s="45"/>
      <c r="I115" s="45"/>
      <c r="J115" s="45"/>
      <c r="K115" s="45"/>
      <c r="L115" s="45"/>
    </row>
    <row r="116" spans="1:12" s="21" customFormat="1" ht="18.75" customHeight="1">
      <c r="A116" s="27">
        <v>6000</v>
      </c>
      <c r="B116" s="8" t="s">
        <v>34</v>
      </c>
      <c r="C116" s="22">
        <f>SUM(C117:C117)</f>
        <v>574392000</v>
      </c>
      <c r="D116" s="104">
        <f>SUM(D117:D117)</f>
        <v>141955604</v>
      </c>
      <c r="E116" s="57">
        <f>SUM(E117:E117)</f>
        <v>0.24714063566344935</v>
      </c>
      <c r="F116" s="39"/>
      <c r="G116" s="45">
        <f>'[2]CK Q4'!$D$64</f>
        <v>141150800</v>
      </c>
      <c r="H116" s="45"/>
      <c r="I116" s="45"/>
      <c r="J116" s="45"/>
      <c r="K116" s="45"/>
      <c r="L116" s="45"/>
    </row>
    <row r="117" spans="1:12" s="21" customFormat="1" ht="22.5" customHeight="1">
      <c r="A117" s="12">
        <v>6001</v>
      </c>
      <c r="B117" s="1" t="s">
        <v>30</v>
      </c>
      <c r="C117" s="50">
        <v>574392000</v>
      </c>
      <c r="D117" s="105">
        <v>141955604</v>
      </c>
      <c r="E117" s="40">
        <f>D117/C117</f>
        <v>0.24714063566344935</v>
      </c>
      <c r="F117" s="40"/>
      <c r="G117" s="45"/>
      <c r="H117" s="45"/>
      <c r="I117" s="45"/>
      <c r="J117" s="45"/>
      <c r="K117" s="45"/>
      <c r="L117" s="45"/>
    </row>
    <row r="118" spans="1:12" s="23" customFormat="1" ht="27.75" customHeight="1">
      <c r="A118" s="97">
        <v>6050</v>
      </c>
      <c r="B118" s="11" t="s">
        <v>119</v>
      </c>
      <c r="C118" s="55">
        <f>C119</f>
        <v>77983433</v>
      </c>
      <c r="D118" s="113"/>
      <c r="E118" s="55">
        <f>E119</f>
        <v>0</v>
      </c>
      <c r="F118" s="39"/>
      <c r="G118" s="46"/>
      <c r="H118" s="46"/>
      <c r="I118" s="46"/>
      <c r="J118" s="46"/>
      <c r="K118" s="46"/>
      <c r="L118" s="46"/>
    </row>
    <row r="119" spans="1:12" s="21" customFormat="1" ht="29.25" customHeight="1">
      <c r="A119" s="12">
        <v>6051</v>
      </c>
      <c r="B119" s="15" t="s">
        <v>119</v>
      </c>
      <c r="C119" s="50">
        <v>77983433</v>
      </c>
      <c r="D119" s="105"/>
      <c r="E119" s="40"/>
      <c r="F119" s="40"/>
      <c r="G119" s="45"/>
      <c r="H119" s="45"/>
      <c r="I119" s="45"/>
      <c r="J119" s="45"/>
      <c r="K119" s="45"/>
      <c r="L119" s="45"/>
    </row>
    <row r="120" spans="1:12" s="21" customFormat="1" ht="22.5" customHeight="1">
      <c r="A120" s="27">
        <v>6100</v>
      </c>
      <c r="B120" s="8" t="s">
        <v>35</v>
      </c>
      <c r="C120" s="22">
        <f>SUM(C121:C124)</f>
        <v>318871937</v>
      </c>
      <c r="D120" s="104">
        <f>SUM(D121:D124)</f>
        <v>77275097</v>
      </c>
      <c r="E120" s="57">
        <f>SUM(E121:E124)</f>
        <v>0.9709595483299993</v>
      </c>
      <c r="F120" s="39">
        <f>G120/D120</f>
        <v>1.3236317516366236</v>
      </c>
      <c r="G120" s="45">
        <f>'[2]CK Q4'!$D$67</f>
        <v>102283772</v>
      </c>
      <c r="H120" s="45"/>
      <c r="I120" s="45"/>
      <c r="J120" s="45"/>
      <c r="K120" s="45"/>
      <c r="L120" s="45"/>
    </row>
    <row r="121" spans="1:12" s="21" customFormat="1" ht="22.5" customHeight="1">
      <c r="A121" s="12">
        <v>6101</v>
      </c>
      <c r="B121" s="1" t="s">
        <v>31</v>
      </c>
      <c r="C121" s="50">
        <v>8568000</v>
      </c>
      <c r="D121" s="105">
        <v>1974000</v>
      </c>
      <c r="E121" s="40">
        <f>D121/C121</f>
        <v>0.23039215686274508</v>
      </c>
      <c r="F121" s="40"/>
      <c r="G121" s="45"/>
      <c r="H121" s="45"/>
      <c r="I121" s="45"/>
      <c r="J121" s="45"/>
      <c r="K121" s="45"/>
      <c r="L121" s="45"/>
    </row>
    <row r="122" spans="1:12" s="21" customFormat="1" ht="22.5" customHeight="1">
      <c r="A122" s="12">
        <v>6112</v>
      </c>
      <c r="B122" s="1" t="s">
        <v>32</v>
      </c>
      <c r="C122" s="50">
        <v>198452897</v>
      </c>
      <c r="D122" s="105">
        <v>46835466</v>
      </c>
      <c r="E122" s="40">
        <f>D122/C122</f>
        <v>0.23600293423784083</v>
      </c>
      <c r="F122" s="40"/>
      <c r="G122" s="45"/>
      <c r="H122" s="45"/>
      <c r="I122" s="45"/>
      <c r="J122" s="45"/>
      <c r="K122" s="45"/>
      <c r="L122" s="45"/>
    </row>
    <row r="123" spans="1:12" s="21" customFormat="1" ht="22.5" customHeight="1">
      <c r="A123" s="12">
        <v>6113</v>
      </c>
      <c r="B123" s="1" t="s">
        <v>33</v>
      </c>
      <c r="C123" s="50">
        <v>1680000</v>
      </c>
      <c r="D123" s="105">
        <v>420000</v>
      </c>
      <c r="E123" s="40">
        <f>D123/C123</f>
        <v>0.25</v>
      </c>
      <c r="F123" s="40"/>
      <c r="G123" s="45"/>
      <c r="H123" s="45"/>
      <c r="I123" s="45"/>
      <c r="J123" s="45"/>
      <c r="K123" s="45"/>
      <c r="L123" s="45"/>
    </row>
    <row r="124" spans="1:12" s="21" customFormat="1" ht="22.5" customHeight="1">
      <c r="A124" s="12">
        <v>6115</v>
      </c>
      <c r="B124" s="1" t="s">
        <v>88</v>
      </c>
      <c r="C124" s="50">
        <v>110171040</v>
      </c>
      <c r="D124" s="105">
        <v>28045631</v>
      </c>
      <c r="E124" s="40">
        <f>D124/C124</f>
        <v>0.25456445722941345</v>
      </c>
      <c r="F124" s="40"/>
      <c r="G124" s="45"/>
      <c r="H124" s="45"/>
      <c r="I124" s="45"/>
      <c r="J124" s="45"/>
      <c r="K124" s="45"/>
      <c r="L124" s="45"/>
    </row>
    <row r="125" spans="1:12" s="21" customFormat="1" ht="22.5" customHeight="1">
      <c r="A125" s="27">
        <v>6300</v>
      </c>
      <c r="B125" s="8" t="s">
        <v>39</v>
      </c>
      <c r="C125" s="22">
        <f>SUM(C126:C129)</f>
        <v>162885489</v>
      </c>
      <c r="D125" s="104">
        <f>SUM(D126:D129)</f>
        <v>40711049</v>
      </c>
      <c r="E125" s="57">
        <f>SUM(E126:E129)</f>
        <v>0.992654447560927</v>
      </c>
      <c r="F125" s="39">
        <f>G125/D125</f>
        <v>1.1460704439229754</v>
      </c>
      <c r="G125" s="45">
        <f>'[2]CK Q4'!$D$72</f>
        <v>46657730</v>
      </c>
      <c r="H125" s="45"/>
      <c r="I125" s="45"/>
      <c r="J125" s="45"/>
      <c r="K125" s="45"/>
      <c r="L125" s="45"/>
    </row>
    <row r="126" spans="1:12" s="21" customFormat="1" ht="22.5" customHeight="1">
      <c r="A126" s="12">
        <v>6301</v>
      </c>
      <c r="B126" s="1" t="s">
        <v>40</v>
      </c>
      <c r="C126" s="50">
        <v>121297627</v>
      </c>
      <c r="D126" s="107">
        <v>30427719</v>
      </c>
      <c r="E126" s="40">
        <f>D126/C126</f>
        <v>0.2508517252361417</v>
      </c>
      <c r="F126" s="40"/>
      <c r="G126" s="45"/>
      <c r="H126" s="45"/>
      <c r="I126" s="45"/>
      <c r="J126" s="45"/>
      <c r="K126" s="45"/>
      <c r="L126" s="45"/>
    </row>
    <row r="127" spans="1:12" s="21" customFormat="1" ht="22.5" customHeight="1">
      <c r="A127" s="12">
        <v>6302</v>
      </c>
      <c r="B127" s="1" t="s">
        <v>41</v>
      </c>
      <c r="C127" s="50">
        <v>20793931</v>
      </c>
      <c r="D127" s="107">
        <v>5141665</v>
      </c>
      <c r="E127" s="40">
        <f>D127/C127</f>
        <v>0.24726758014153263</v>
      </c>
      <c r="F127" s="40"/>
      <c r="G127" s="45"/>
      <c r="H127" s="45"/>
      <c r="I127" s="45"/>
      <c r="J127" s="45"/>
      <c r="K127" s="45"/>
      <c r="L127" s="45"/>
    </row>
    <row r="128" spans="1:12" s="21" customFormat="1" ht="22.5" customHeight="1">
      <c r="A128" s="12">
        <v>6303</v>
      </c>
      <c r="B128" s="1" t="s">
        <v>42</v>
      </c>
      <c r="C128" s="50">
        <v>13862621</v>
      </c>
      <c r="D128" s="107">
        <v>3427777</v>
      </c>
      <c r="E128" s="40">
        <f>D128/C128</f>
        <v>0.24726759824134267</v>
      </c>
      <c r="F128" s="40"/>
      <c r="G128" s="45"/>
      <c r="H128" s="45"/>
      <c r="I128" s="45"/>
      <c r="J128" s="45"/>
      <c r="K128" s="45"/>
      <c r="L128" s="45"/>
    </row>
    <row r="129" spans="1:12" s="21" customFormat="1" ht="22.5" customHeight="1">
      <c r="A129" s="12">
        <v>6304</v>
      </c>
      <c r="B129" s="1" t="s">
        <v>43</v>
      </c>
      <c r="C129" s="50">
        <v>6931310</v>
      </c>
      <c r="D129" s="107">
        <v>1713888</v>
      </c>
      <c r="E129" s="40">
        <f>D129/C129</f>
        <v>0.24726754394190997</v>
      </c>
      <c r="F129" s="40"/>
      <c r="G129" s="45"/>
      <c r="H129" s="45"/>
      <c r="I129" s="45"/>
      <c r="J129" s="45"/>
      <c r="K129" s="45"/>
      <c r="L129" s="45"/>
    </row>
    <row r="130" spans="1:12" s="21" customFormat="1" ht="30" customHeight="1">
      <c r="A130" s="81">
        <v>1.2</v>
      </c>
      <c r="B130" s="82" t="s">
        <v>5</v>
      </c>
      <c r="C130" s="86">
        <f>C131+C134+C136+C138+C142+C148</f>
        <v>1522098000</v>
      </c>
      <c r="D130" s="114">
        <f>D131+D134+D136+D138+D142+D148</f>
        <v>31927720</v>
      </c>
      <c r="E130" s="87">
        <f>E131+E134+E136+E138+E142+E148</f>
        <v>1.7915540362596807</v>
      </c>
      <c r="F130" s="88">
        <f>G130/D130</f>
        <v>6.570841889117043</v>
      </c>
      <c r="G130" s="95">
        <f>G131+G134+G136+G138+G142+G148</f>
        <v>209792000</v>
      </c>
      <c r="H130" s="45"/>
      <c r="I130" s="45"/>
      <c r="J130" s="45"/>
      <c r="K130" s="45"/>
      <c r="L130" s="45"/>
    </row>
    <row r="131" spans="1:12" s="21" customFormat="1" ht="19.5" customHeight="1">
      <c r="A131" s="27">
        <v>6100</v>
      </c>
      <c r="B131" s="14" t="s">
        <v>34</v>
      </c>
      <c r="C131" s="17">
        <f>SUM(C132:C133)</f>
        <v>346627920</v>
      </c>
      <c r="D131" s="115">
        <f>SUM(D132:D133)</f>
        <v>0</v>
      </c>
      <c r="E131" s="40">
        <f>D131/C131</f>
        <v>0</v>
      </c>
      <c r="F131" s="39"/>
      <c r="G131" s="45">
        <v>187972000</v>
      </c>
      <c r="H131" s="45"/>
      <c r="I131" s="45"/>
      <c r="J131" s="45"/>
      <c r="K131" s="45"/>
      <c r="L131" s="45"/>
    </row>
    <row r="132" spans="1:12" s="21" customFormat="1" ht="19.5" customHeight="1">
      <c r="A132" s="12">
        <v>6105</v>
      </c>
      <c r="B132" s="1" t="s">
        <v>74</v>
      </c>
      <c r="C132" s="2">
        <v>334627920</v>
      </c>
      <c r="D132" s="116"/>
      <c r="E132" s="40">
        <f>D132/C132</f>
        <v>0</v>
      </c>
      <c r="F132" s="42"/>
      <c r="G132" s="45"/>
      <c r="H132" s="45"/>
      <c r="I132" s="45"/>
      <c r="J132" s="45"/>
      <c r="K132" s="45"/>
      <c r="L132" s="45"/>
    </row>
    <row r="133" spans="1:12" s="21" customFormat="1" ht="19.5" customHeight="1">
      <c r="A133" s="12">
        <v>6149</v>
      </c>
      <c r="B133" s="1" t="s">
        <v>92</v>
      </c>
      <c r="C133" s="2">
        <v>12000000</v>
      </c>
      <c r="D133" s="116"/>
      <c r="E133" s="40">
        <f>D133/C133</f>
        <v>0</v>
      </c>
      <c r="F133" s="42"/>
      <c r="G133" s="45"/>
      <c r="H133" s="45"/>
      <c r="I133" s="45"/>
      <c r="J133" s="45"/>
      <c r="K133" s="45"/>
      <c r="L133" s="45"/>
    </row>
    <row r="134" spans="1:12" s="21" customFormat="1" ht="19.5" customHeight="1">
      <c r="A134" s="27">
        <v>6400</v>
      </c>
      <c r="B134" s="27" t="s">
        <v>75</v>
      </c>
      <c r="C134" s="3">
        <f>SUM(C135:C135)</f>
        <v>66070080</v>
      </c>
      <c r="D134" s="109">
        <f>SUM(D135:D135)</f>
        <v>17232720</v>
      </c>
      <c r="E134" s="56">
        <f>SUM(E135:E135)</f>
        <v>0.260824869593014</v>
      </c>
      <c r="F134" s="39">
        <f>G134/D134</f>
        <v>0.9325283530400308</v>
      </c>
      <c r="G134" s="45">
        <v>16070000</v>
      </c>
      <c r="H134" s="45"/>
      <c r="I134" s="45"/>
      <c r="J134" s="45"/>
      <c r="K134" s="45"/>
      <c r="L134" s="45"/>
    </row>
    <row r="135" spans="1:12" s="21" customFormat="1" ht="19.5" customHeight="1">
      <c r="A135" s="12">
        <v>6449</v>
      </c>
      <c r="B135" s="1" t="s">
        <v>112</v>
      </c>
      <c r="C135" s="13">
        <v>66070080</v>
      </c>
      <c r="D135" s="116">
        <v>17232720</v>
      </c>
      <c r="E135" s="40">
        <f>(D135/C135)</f>
        <v>0.260824869593014</v>
      </c>
      <c r="F135" s="53"/>
      <c r="G135" s="45"/>
      <c r="H135" s="45"/>
      <c r="I135" s="45"/>
      <c r="J135" s="45"/>
      <c r="K135" s="45"/>
      <c r="L135" s="45"/>
    </row>
    <row r="136" spans="1:12" s="21" customFormat="1" ht="19.5" customHeight="1">
      <c r="A136" s="99" t="s">
        <v>81</v>
      </c>
      <c r="B136" s="8" t="s">
        <v>82</v>
      </c>
      <c r="C136" s="3">
        <f>SUM(C137)</f>
        <v>13000000</v>
      </c>
      <c r="D136" s="109">
        <f>SUM(D137)</f>
        <v>0</v>
      </c>
      <c r="E136" s="39"/>
      <c r="F136" s="39"/>
      <c r="G136" s="45"/>
      <c r="H136" s="45"/>
      <c r="I136" s="45"/>
      <c r="J136" s="45"/>
      <c r="K136" s="45"/>
      <c r="L136" s="45"/>
    </row>
    <row r="137" spans="1:12" s="21" customFormat="1" ht="21" customHeight="1">
      <c r="A137" s="12">
        <v>6758</v>
      </c>
      <c r="B137" s="1" t="s">
        <v>76</v>
      </c>
      <c r="C137" s="13">
        <v>13000000</v>
      </c>
      <c r="D137" s="116"/>
      <c r="E137" s="40">
        <f>D137/C137</f>
        <v>0</v>
      </c>
      <c r="F137" s="37"/>
      <c r="G137" s="45"/>
      <c r="H137" s="45"/>
      <c r="I137" s="45"/>
      <c r="J137" s="45"/>
      <c r="K137" s="45"/>
      <c r="L137" s="45"/>
    </row>
    <row r="138" spans="1:12" s="21" customFormat="1" ht="21" customHeight="1">
      <c r="A138" s="27">
        <v>7000</v>
      </c>
      <c r="B138" s="8" t="s">
        <v>77</v>
      </c>
      <c r="C138" s="3">
        <f>SUM(C139:C141)</f>
        <v>214800000</v>
      </c>
      <c r="D138" s="109">
        <f>SUM(D139:D141)</f>
        <v>0</v>
      </c>
      <c r="E138" s="39"/>
      <c r="F138" s="39"/>
      <c r="G138" s="45">
        <v>1800000</v>
      </c>
      <c r="H138" s="45"/>
      <c r="I138" s="45"/>
      <c r="J138" s="45"/>
      <c r="K138" s="45"/>
      <c r="L138" s="45"/>
    </row>
    <row r="139" spans="1:12" s="21" customFormat="1" ht="21" customHeight="1">
      <c r="A139" s="12">
        <v>7001</v>
      </c>
      <c r="B139" s="1" t="s">
        <v>69</v>
      </c>
      <c r="C139" s="13">
        <v>207000000</v>
      </c>
      <c r="D139" s="109"/>
      <c r="E139" s="40">
        <f>D139/C139</f>
        <v>0</v>
      </c>
      <c r="F139" s="37"/>
      <c r="G139" s="45"/>
      <c r="H139" s="45"/>
      <c r="I139" s="45"/>
      <c r="J139" s="45"/>
      <c r="K139" s="45"/>
      <c r="L139" s="45"/>
    </row>
    <row r="140" spans="1:12" s="21" customFormat="1" ht="21" customHeight="1">
      <c r="A140" s="12">
        <v>7004</v>
      </c>
      <c r="B140" s="1" t="s">
        <v>78</v>
      </c>
      <c r="C140" s="13">
        <v>1800000</v>
      </c>
      <c r="D140" s="110"/>
      <c r="E140" s="40">
        <f>D140/C140</f>
        <v>0</v>
      </c>
      <c r="F140" s="37"/>
      <c r="G140" s="45"/>
      <c r="H140" s="45"/>
      <c r="I140" s="45"/>
      <c r="J140" s="45"/>
      <c r="K140" s="45"/>
      <c r="L140" s="45"/>
    </row>
    <row r="141" spans="1:12" s="21" customFormat="1" ht="21" customHeight="1">
      <c r="A141" s="12">
        <v>7049</v>
      </c>
      <c r="B141" s="1" t="s">
        <v>73</v>
      </c>
      <c r="C141" s="13">
        <v>6000000</v>
      </c>
      <c r="D141" s="110"/>
      <c r="E141" s="40">
        <f>D141/C141</f>
        <v>0</v>
      </c>
      <c r="F141" s="37"/>
      <c r="G141" s="45"/>
      <c r="H141" s="45"/>
      <c r="I141" s="45"/>
      <c r="J141" s="45"/>
      <c r="K141" s="45"/>
      <c r="L141" s="45"/>
    </row>
    <row r="142" spans="1:12" s="21" customFormat="1" ht="21" customHeight="1">
      <c r="A142" s="27">
        <v>7750</v>
      </c>
      <c r="B142" s="8" t="s">
        <v>64</v>
      </c>
      <c r="C142" s="3">
        <f>SUM(C143:C147)</f>
        <v>139100000</v>
      </c>
      <c r="D142" s="109">
        <f>SUM(D143:D147)</f>
        <v>14695000</v>
      </c>
      <c r="E142" s="56">
        <f>SUM(E143:E147)</f>
        <v>1.5307291666666667</v>
      </c>
      <c r="F142" s="39">
        <f>G142/D142</f>
        <v>0.2687989111942838</v>
      </c>
      <c r="G142" s="45">
        <v>3950000</v>
      </c>
      <c r="H142" s="45"/>
      <c r="I142" s="45"/>
      <c r="J142" s="45"/>
      <c r="K142" s="45"/>
      <c r="L142" s="45"/>
    </row>
    <row r="143" spans="1:12" s="21" customFormat="1" ht="21" customHeight="1">
      <c r="A143" s="12">
        <v>7753</v>
      </c>
      <c r="B143" s="1" t="s">
        <v>132</v>
      </c>
      <c r="C143" s="13">
        <v>18000000</v>
      </c>
      <c r="D143" s="110"/>
      <c r="E143" s="40">
        <f>D143/C143</f>
        <v>0</v>
      </c>
      <c r="F143" s="39"/>
      <c r="G143" s="45"/>
      <c r="H143" s="45"/>
      <c r="I143" s="45"/>
      <c r="J143" s="45"/>
      <c r="K143" s="45"/>
      <c r="L143" s="45"/>
    </row>
    <row r="144" spans="1:12" s="21" customFormat="1" ht="21" customHeight="1">
      <c r="A144" s="12">
        <v>7799</v>
      </c>
      <c r="B144" s="1" t="s">
        <v>113</v>
      </c>
      <c r="C144" s="13">
        <v>96000000</v>
      </c>
      <c r="D144" s="110"/>
      <c r="E144" s="40">
        <f>D144/C144</f>
        <v>0</v>
      </c>
      <c r="F144" s="53"/>
      <c r="G144" s="45"/>
      <c r="H144" s="45"/>
      <c r="I144" s="45"/>
      <c r="J144" s="45"/>
      <c r="K144" s="45"/>
      <c r="L144" s="45"/>
    </row>
    <row r="145" spans="1:12" s="21" customFormat="1" ht="21" customHeight="1">
      <c r="A145" s="12">
        <v>7799</v>
      </c>
      <c r="B145" s="1" t="s">
        <v>79</v>
      </c>
      <c r="C145" s="13">
        <v>13500000</v>
      </c>
      <c r="D145" s="110"/>
      <c r="E145" s="40">
        <f>D145/C145</f>
        <v>0</v>
      </c>
      <c r="F145" s="53"/>
      <c r="G145" s="45"/>
      <c r="H145" s="45"/>
      <c r="I145" s="45"/>
      <c r="J145" s="45"/>
      <c r="K145" s="45"/>
      <c r="L145" s="45"/>
    </row>
    <row r="146" spans="1:12" s="21" customFormat="1" ht="21" customHeight="1">
      <c r="A146" s="12">
        <v>7799</v>
      </c>
      <c r="B146" s="1" t="s">
        <v>80</v>
      </c>
      <c r="C146" s="13">
        <v>9600000</v>
      </c>
      <c r="D146" s="110">
        <v>14695000</v>
      </c>
      <c r="E146" s="40">
        <f>D146/C146</f>
        <v>1.5307291666666667</v>
      </c>
      <c r="F146" s="53"/>
      <c r="G146" s="45"/>
      <c r="H146" s="45"/>
      <c r="I146" s="45"/>
      <c r="J146" s="45"/>
      <c r="K146" s="45"/>
      <c r="L146" s="45"/>
    </row>
    <row r="147" spans="1:12" s="21" customFormat="1" ht="21" customHeight="1">
      <c r="A147" s="12">
        <v>7799</v>
      </c>
      <c r="B147" s="1" t="s">
        <v>116</v>
      </c>
      <c r="C147" s="13">
        <v>2000000</v>
      </c>
      <c r="D147" s="110"/>
      <c r="E147" s="40">
        <f>D147/C147</f>
        <v>0</v>
      </c>
      <c r="F147" s="53"/>
      <c r="G147" s="45"/>
      <c r="H147" s="45"/>
      <c r="I147" s="45"/>
      <c r="J147" s="45"/>
      <c r="K147" s="45"/>
      <c r="L147" s="45"/>
    </row>
    <row r="148" spans="1:12" s="21" customFormat="1" ht="21" customHeight="1">
      <c r="A148" s="97">
        <v>6950</v>
      </c>
      <c r="B148" s="29" t="s">
        <v>114</v>
      </c>
      <c r="C148" s="3">
        <f>SUM(C149:C150)</f>
        <v>742500000</v>
      </c>
      <c r="D148" s="109"/>
      <c r="E148" s="39"/>
      <c r="F148" s="39"/>
      <c r="G148" s="45"/>
      <c r="H148" s="45"/>
      <c r="I148" s="45"/>
      <c r="J148" s="45"/>
      <c r="K148" s="45"/>
      <c r="L148" s="45"/>
    </row>
    <row r="149" spans="1:12" s="21" customFormat="1" ht="21" customHeight="1">
      <c r="A149" s="12">
        <v>6954</v>
      </c>
      <c r="B149" s="1" t="s">
        <v>115</v>
      </c>
      <c r="C149" s="13">
        <v>392500000</v>
      </c>
      <c r="D149" s="110"/>
      <c r="E149" s="40">
        <f>D149/C149</f>
        <v>0</v>
      </c>
      <c r="F149" s="37"/>
      <c r="G149" s="45"/>
      <c r="H149" s="45"/>
      <c r="I149" s="45"/>
      <c r="J149" s="45"/>
      <c r="K149" s="45"/>
      <c r="L149" s="45"/>
    </row>
    <row r="150" spans="1:12" s="21" customFormat="1" ht="21" customHeight="1">
      <c r="A150" s="12">
        <v>6956</v>
      </c>
      <c r="B150" s="1" t="s">
        <v>129</v>
      </c>
      <c r="C150" s="13">
        <v>350000000</v>
      </c>
      <c r="D150" s="110"/>
      <c r="E150" s="40">
        <f>D150/C150</f>
        <v>0</v>
      </c>
      <c r="F150" s="37"/>
      <c r="G150" s="45"/>
      <c r="H150" s="45"/>
      <c r="I150" s="45"/>
      <c r="J150" s="45"/>
      <c r="K150" s="45"/>
      <c r="L150" s="45"/>
    </row>
    <row r="151" spans="1:6" ht="15.75">
      <c r="A151" s="152"/>
      <c r="D151" s="133" t="s">
        <v>176</v>
      </c>
      <c r="E151" s="133"/>
      <c r="F151" s="133"/>
    </row>
    <row r="152" spans="1:6" ht="15.75">
      <c r="A152" s="152"/>
      <c r="D152" s="134" t="s">
        <v>29</v>
      </c>
      <c r="E152" s="134"/>
      <c r="F152" s="134"/>
    </row>
    <row r="153" spans="1:6" ht="15.75">
      <c r="A153" s="100"/>
      <c r="D153" s="135" t="s">
        <v>152</v>
      </c>
      <c r="E153" s="135"/>
      <c r="F153" s="135"/>
    </row>
    <row r="157" spans="4:6" ht="15.75">
      <c r="D157" s="130" t="s">
        <v>134</v>
      </c>
      <c r="E157" s="130"/>
      <c r="F157" s="130"/>
    </row>
  </sheetData>
  <sheetProtection/>
  <mergeCells count="23">
    <mergeCell ref="A151:A152"/>
    <mergeCell ref="D151:F151"/>
    <mergeCell ref="D152:F152"/>
    <mergeCell ref="D153:F153"/>
    <mergeCell ref="D157:F157"/>
    <mergeCell ref="A1:F1"/>
    <mergeCell ref="A2:B2"/>
    <mergeCell ref="C2:F2"/>
    <mergeCell ref="A3:B3"/>
    <mergeCell ref="C3:F3"/>
    <mergeCell ref="C4:F4"/>
    <mergeCell ref="A5:F5"/>
    <mergeCell ref="A6:F6"/>
    <mergeCell ref="A7:F7"/>
    <mergeCell ref="A8:F8"/>
    <mergeCell ref="A9:F9"/>
    <mergeCell ref="A10:F10"/>
    <mergeCell ref="A11:A12"/>
    <mergeCell ref="B11:B12"/>
    <mergeCell ref="C11:C12"/>
    <mergeCell ref="D11:D12"/>
    <mergeCell ref="E11:E12"/>
    <mergeCell ref="F11:F12"/>
  </mergeCells>
  <printOptions/>
  <pageMargins left="0.7086614173228347" right="0.11811023622047245" top="0.7480314960629921" bottom="0.7480314960629921"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L158"/>
  <sheetViews>
    <sheetView zoomScalePageLayoutView="0" workbookViewId="0" topLeftCell="A1">
      <selection activeCell="K120" sqref="K120"/>
    </sheetView>
  </sheetViews>
  <sheetFormatPr defaultColWidth="9.00390625" defaultRowHeight="15.75"/>
  <cols>
    <col min="1" max="1" width="5.875" style="19" customWidth="1"/>
    <col min="2" max="2" width="31.00390625" style="4" customWidth="1"/>
    <col min="3" max="3" width="15.125" style="19" customWidth="1"/>
    <col min="4" max="4" width="15.00390625" style="117" customWidth="1"/>
    <col min="5" max="5" width="10.375" style="43" customWidth="1"/>
    <col min="6" max="6" width="11.375" style="54" customWidth="1"/>
    <col min="7" max="8" width="16.875" style="44" hidden="1" customWidth="1"/>
    <col min="9" max="9" width="19.375" style="44" hidden="1" customWidth="1"/>
    <col min="10" max="12" width="9.00390625" style="44" customWidth="1"/>
    <col min="13" max="16384" width="9.00390625" style="20" customWidth="1"/>
  </cols>
  <sheetData>
    <row r="1" spans="1:6" ht="22.5" customHeight="1">
      <c r="A1" s="147" t="s">
        <v>96</v>
      </c>
      <c r="B1" s="147"/>
      <c r="C1" s="147"/>
      <c r="D1" s="147"/>
      <c r="E1" s="147"/>
      <c r="F1" s="147"/>
    </row>
    <row r="2" spans="1:12" s="94" customFormat="1" ht="21.75" customHeight="1">
      <c r="A2" s="154" t="s">
        <v>104</v>
      </c>
      <c r="B2" s="154"/>
      <c r="C2" s="154" t="s">
        <v>97</v>
      </c>
      <c r="D2" s="154"/>
      <c r="E2" s="154"/>
      <c r="F2" s="154"/>
      <c r="G2" s="93"/>
      <c r="H2" s="93"/>
      <c r="I2" s="93"/>
      <c r="J2" s="93"/>
      <c r="K2" s="93"/>
      <c r="L2" s="93"/>
    </row>
    <row r="3" spans="1:12" s="94" customFormat="1" ht="21.75" customHeight="1">
      <c r="A3" s="154" t="s">
        <v>85</v>
      </c>
      <c r="B3" s="154"/>
      <c r="C3" s="155" t="s">
        <v>155</v>
      </c>
      <c r="D3" s="154"/>
      <c r="E3" s="154"/>
      <c r="F3" s="154"/>
      <c r="G3" s="93"/>
      <c r="H3" s="93"/>
      <c r="I3" s="93"/>
      <c r="J3" s="93"/>
      <c r="K3" s="93"/>
      <c r="L3" s="93"/>
    </row>
    <row r="4" spans="1:6" ht="15" customHeight="1">
      <c r="A4" s="25"/>
      <c r="B4" s="25"/>
      <c r="C4" s="146"/>
      <c r="D4" s="146"/>
      <c r="E4" s="146"/>
      <c r="F4" s="146"/>
    </row>
    <row r="5" spans="1:6" ht="36" customHeight="1">
      <c r="A5" s="148" t="s">
        <v>177</v>
      </c>
      <c r="B5" s="149"/>
      <c r="C5" s="149"/>
      <c r="D5" s="149"/>
      <c r="E5" s="149"/>
      <c r="F5" s="149"/>
    </row>
    <row r="6" spans="1:6" ht="15.75">
      <c r="A6" s="136" t="s">
        <v>25</v>
      </c>
      <c r="B6" s="136"/>
      <c r="C6" s="136"/>
      <c r="D6" s="136"/>
      <c r="E6" s="136"/>
      <c r="F6" s="136"/>
    </row>
    <row r="7" spans="1:6" ht="39.75" customHeight="1">
      <c r="A7" s="141" t="s">
        <v>100</v>
      </c>
      <c r="B7" s="142"/>
      <c r="C7" s="142"/>
      <c r="D7" s="142"/>
      <c r="E7" s="142"/>
      <c r="F7" s="142"/>
    </row>
    <row r="8" spans="1:6" ht="66.75" customHeight="1">
      <c r="A8" s="143" t="s">
        <v>101</v>
      </c>
      <c r="B8" s="144"/>
      <c r="C8" s="144"/>
      <c r="D8" s="144"/>
      <c r="E8" s="144"/>
      <c r="F8" s="144"/>
    </row>
    <row r="9" spans="1:6" ht="25.5" customHeight="1">
      <c r="A9" s="153" t="s">
        <v>178</v>
      </c>
      <c r="B9" s="153"/>
      <c r="C9" s="153"/>
      <c r="D9" s="153"/>
      <c r="E9" s="153"/>
      <c r="F9" s="153"/>
    </row>
    <row r="10" spans="1:6" ht="15.75">
      <c r="A10" s="137" t="s">
        <v>83</v>
      </c>
      <c r="B10" s="137"/>
      <c r="C10" s="137"/>
      <c r="D10" s="137"/>
      <c r="E10" s="137"/>
      <c r="F10" s="137"/>
    </row>
    <row r="11" spans="1:6" ht="15.75" customHeight="1">
      <c r="A11" s="131" t="s">
        <v>2</v>
      </c>
      <c r="B11" s="131" t="s">
        <v>3</v>
      </c>
      <c r="C11" s="131" t="s">
        <v>26</v>
      </c>
      <c r="D11" s="150" t="s">
        <v>179</v>
      </c>
      <c r="E11" s="138" t="s">
        <v>98</v>
      </c>
      <c r="F11" s="156" t="s">
        <v>99</v>
      </c>
    </row>
    <row r="12" spans="1:6" ht="75" customHeight="1">
      <c r="A12" s="131"/>
      <c r="B12" s="131"/>
      <c r="C12" s="131"/>
      <c r="D12" s="151"/>
      <c r="E12" s="138"/>
      <c r="F12" s="157"/>
    </row>
    <row r="13" spans="1:6" ht="22.5" customHeight="1" hidden="1">
      <c r="A13" s="5">
        <v>1</v>
      </c>
      <c r="B13" s="6" t="s">
        <v>9</v>
      </c>
      <c r="C13" s="5"/>
      <c r="D13" s="101"/>
      <c r="E13" s="37"/>
      <c r="F13" s="37"/>
    </row>
    <row r="14" spans="1:6" ht="22.5" customHeight="1" hidden="1">
      <c r="A14" s="5">
        <v>1.1</v>
      </c>
      <c r="B14" s="6" t="s">
        <v>10</v>
      </c>
      <c r="C14" s="5"/>
      <c r="D14" s="101"/>
      <c r="E14" s="37"/>
      <c r="F14" s="37"/>
    </row>
    <row r="15" spans="1:6" ht="22.5" customHeight="1" hidden="1">
      <c r="A15" s="5"/>
      <c r="B15" s="6" t="s">
        <v>11</v>
      </c>
      <c r="C15" s="5"/>
      <c r="D15" s="101"/>
      <c r="E15" s="37"/>
      <c r="F15" s="37"/>
    </row>
    <row r="16" spans="1:6" ht="22.5" customHeight="1" hidden="1">
      <c r="A16" s="5"/>
      <c r="B16" s="6" t="s">
        <v>12</v>
      </c>
      <c r="C16" s="5"/>
      <c r="D16" s="101"/>
      <c r="E16" s="37"/>
      <c r="F16" s="37"/>
    </row>
    <row r="17" spans="1:6" ht="22.5" customHeight="1" hidden="1">
      <c r="A17" s="5"/>
      <c r="B17" s="6" t="s">
        <v>27</v>
      </c>
      <c r="C17" s="5"/>
      <c r="D17" s="101"/>
      <c r="E17" s="37"/>
      <c r="F17" s="37"/>
    </row>
    <row r="18" spans="1:6" ht="22.5" customHeight="1" hidden="1">
      <c r="A18" s="5">
        <v>1.2</v>
      </c>
      <c r="B18" s="6" t="s">
        <v>13</v>
      </c>
      <c r="C18" s="5"/>
      <c r="D18" s="101"/>
      <c r="E18" s="37"/>
      <c r="F18" s="37"/>
    </row>
    <row r="19" spans="1:6" ht="22.5" customHeight="1" hidden="1">
      <c r="A19" s="5"/>
      <c r="B19" s="6" t="s">
        <v>14</v>
      </c>
      <c r="C19" s="5"/>
      <c r="D19" s="101"/>
      <c r="E19" s="37"/>
      <c r="F19" s="37"/>
    </row>
    <row r="20" spans="1:6" ht="22.5" customHeight="1" hidden="1">
      <c r="A20" s="5"/>
      <c r="B20" s="6" t="s">
        <v>15</v>
      </c>
      <c r="C20" s="5"/>
      <c r="D20" s="101"/>
      <c r="E20" s="37"/>
      <c r="F20" s="37"/>
    </row>
    <row r="21" spans="1:6" ht="22.5" customHeight="1" hidden="1">
      <c r="A21" s="5"/>
      <c r="B21" s="6" t="s">
        <v>27</v>
      </c>
      <c r="C21" s="5"/>
      <c r="D21" s="101"/>
      <c r="E21" s="37"/>
      <c r="F21" s="37"/>
    </row>
    <row r="22" spans="1:6" ht="22.5" customHeight="1" hidden="1">
      <c r="A22" s="5">
        <v>2</v>
      </c>
      <c r="B22" s="6" t="s">
        <v>16</v>
      </c>
      <c r="C22" s="5"/>
      <c r="D22" s="101"/>
      <c r="E22" s="37"/>
      <c r="F22" s="37"/>
    </row>
    <row r="23" spans="1:6" ht="22.5" customHeight="1" hidden="1">
      <c r="A23" s="5">
        <v>2.1</v>
      </c>
      <c r="B23" s="6" t="s">
        <v>28</v>
      </c>
      <c r="C23" s="5"/>
      <c r="D23" s="101"/>
      <c r="E23" s="37"/>
      <c r="F23" s="37"/>
    </row>
    <row r="24" spans="1:6" ht="22.5" customHeight="1" hidden="1">
      <c r="A24" s="5" t="s">
        <v>17</v>
      </c>
      <c r="B24" s="6" t="s">
        <v>18</v>
      </c>
      <c r="C24" s="5"/>
      <c r="D24" s="101"/>
      <c r="E24" s="37"/>
      <c r="F24" s="37"/>
    </row>
    <row r="25" spans="1:6" ht="22.5" customHeight="1" hidden="1">
      <c r="A25" s="5" t="s">
        <v>19</v>
      </c>
      <c r="B25" s="6" t="s">
        <v>6</v>
      </c>
      <c r="C25" s="5"/>
      <c r="D25" s="101"/>
      <c r="E25" s="37"/>
      <c r="F25" s="37"/>
    </row>
    <row r="26" spans="1:6" ht="22.5" customHeight="1" hidden="1">
      <c r="A26" s="5">
        <v>2.2</v>
      </c>
      <c r="B26" s="6" t="s">
        <v>4</v>
      </c>
      <c r="C26" s="5"/>
      <c r="D26" s="101"/>
      <c r="E26" s="37"/>
      <c r="F26" s="37"/>
    </row>
    <row r="27" spans="1:6" ht="22.5" customHeight="1" hidden="1">
      <c r="A27" s="5" t="s">
        <v>17</v>
      </c>
      <c r="B27" s="6" t="s">
        <v>20</v>
      </c>
      <c r="C27" s="5"/>
      <c r="D27" s="101"/>
      <c r="E27" s="37"/>
      <c r="F27" s="37"/>
    </row>
    <row r="28" spans="1:6" ht="22.5" customHeight="1" hidden="1">
      <c r="A28" s="5" t="s">
        <v>19</v>
      </c>
      <c r="B28" s="6" t="s">
        <v>5</v>
      </c>
      <c r="C28" s="5"/>
      <c r="D28" s="101"/>
      <c r="E28" s="37"/>
      <c r="F28" s="37"/>
    </row>
    <row r="29" spans="1:6" ht="22.5" customHeight="1" hidden="1">
      <c r="A29" s="5">
        <v>3</v>
      </c>
      <c r="B29" s="6" t="s">
        <v>21</v>
      </c>
      <c r="C29" s="5"/>
      <c r="D29" s="101"/>
      <c r="E29" s="37"/>
      <c r="F29" s="37"/>
    </row>
    <row r="30" spans="1:6" ht="22.5" customHeight="1" hidden="1">
      <c r="A30" s="5">
        <v>3.1</v>
      </c>
      <c r="B30" s="6" t="s">
        <v>10</v>
      </c>
      <c r="C30" s="5"/>
      <c r="D30" s="101"/>
      <c r="E30" s="37"/>
      <c r="F30" s="37"/>
    </row>
    <row r="31" spans="1:6" ht="22.5" customHeight="1" hidden="1">
      <c r="A31" s="5"/>
      <c r="B31" s="6" t="s">
        <v>11</v>
      </c>
      <c r="C31" s="5"/>
      <c r="D31" s="101"/>
      <c r="E31" s="37"/>
      <c r="F31" s="37"/>
    </row>
    <row r="32" spans="1:6" ht="22.5" customHeight="1" hidden="1">
      <c r="A32" s="5"/>
      <c r="B32" s="6" t="s">
        <v>12</v>
      </c>
      <c r="C32" s="5"/>
      <c r="D32" s="101"/>
      <c r="E32" s="37"/>
      <c r="F32" s="37"/>
    </row>
    <row r="33" spans="1:6" ht="22.5" customHeight="1" hidden="1">
      <c r="A33" s="5"/>
      <c r="B33" s="6" t="s">
        <v>27</v>
      </c>
      <c r="C33" s="5"/>
      <c r="D33" s="101"/>
      <c r="E33" s="37"/>
      <c r="F33" s="37"/>
    </row>
    <row r="34" spans="1:6" ht="22.5" customHeight="1" hidden="1">
      <c r="A34" s="5">
        <v>3.2</v>
      </c>
      <c r="B34" s="6" t="s">
        <v>13</v>
      </c>
      <c r="C34" s="5"/>
      <c r="D34" s="101"/>
      <c r="E34" s="37"/>
      <c r="F34" s="37"/>
    </row>
    <row r="35" spans="1:6" ht="22.5" customHeight="1" hidden="1">
      <c r="A35" s="5"/>
      <c r="B35" s="6" t="s">
        <v>14</v>
      </c>
      <c r="C35" s="5"/>
      <c r="D35" s="101"/>
      <c r="E35" s="37"/>
      <c r="F35" s="37"/>
    </row>
    <row r="36" spans="1:6" ht="22.5" customHeight="1" hidden="1">
      <c r="A36" s="5"/>
      <c r="B36" s="6" t="s">
        <v>15</v>
      </c>
      <c r="C36" s="5"/>
      <c r="D36" s="101"/>
      <c r="E36" s="37"/>
      <c r="F36" s="37"/>
    </row>
    <row r="37" spans="1:6" ht="22.5" customHeight="1" hidden="1">
      <c r="A37" s="5"/>
      <c r="B37" s="6" t="s">
        <v>27</v>
      </c>
      <c r="C37" s="5"/>
      <c r="D37" s="101"/>
      <c r="E37" s="37"/>
      <c r="F37" s="37"/>
    </row>
    <row r="38" spans="1:12" s="23" customFormat="1" ht="22.5" customHeight="1">
      <c r="A38" s="30" t="s">
        <v>1</v>
      </c>
      <c r="B38" s="31" t="s">
        <v>22</v>
      </c>
      <c r="C38" s="7">
        <f>C39</f>
        <v>8707145000</v>
      </c>
      <c r="D38" s="102">
        <f>D39</f>
        <v>7552826788</v>
      </c>
      <c r="E38" s="40">
        <f aca="true" t="shared" si="0" ref="E38:E59">D38/C38</f>
        <v>0.8674286218961554</v>
      </c>
      <c r="F38" s="38">
        <f>G38/D38</f>
        <v>1.1528326074992201</v>
      </c>
      <c r="G38" s="46">
        <v>8707145000</v>
      </c>
      <c r="H38" s="46"/>
      <c r="I38" s="46"/>
      <c r="J38" s="46"/>
      <c r="K38" s="46"/>
      <c r="L38" s="46"/>
    </row>
    <row r="39" spans="1:12" s="23" customFormat="1" ht="36" customHeight="1">
      <c r="A39" s="30">
        <v>1</v>
      </c>
      <c r="B39" s="31" t="s">
        <v>7</v>
      </c>
      <c r="C39" s="7">
        <f>C40+C116+C131</f>
        <v>8707145000</v>
      </c>
      <c r="D39" s="102">
        <f>D40+D116+D131</f>
        <v>7552826788</v>
      </c>
      <c r="E39" s="40">
        <f t="shared" si="0"/>
        <v>0.8674286218961554</v>
      </c>
      <c r="F39" s="38">
        <f>G39/D39</f>
        <v>0</v>
      </c>
      <c r="G39" s="7"/>
      <c r="H39" s="46"/>
      <c r="I39" s="46"/>
      <c r="J39" s="46"/>
      <c r="K39" s="46"/>
      <c r="L39" s="46"/>
    </row>
    <row r="40" spans="1:12" s="23" customFormat="1" ht="22.5" customHeight="1">
      <c r="A40" s="81">
        <v>1.1</v>
      </c>
      <c r="B40" s="82" t="s">
        <v>20</v>
      </c>
      <c r="C40" s="89">
        <f>C41+C43+C45+C50+C52+C55+C60+C62+C66+C71+C76+C80+C86+C90+C97+C100+C111+C109</f>
        <v>6050914141</v>
      </c>
      <c r="D40" s="89">
        <f>D41+D43+D45+D50+D52+D55+D60+D62+D66+D71+D76+D80+D86+D90+D97+D100+D111+D109</f>
        <v>5697199682</v>
      </c>
      <c r="E40" s="88">
        <f t="shared" si="0"/>
        <v>0.9415436327871042</v>
      </c>
      <c r="F40" s="88">
        <f>G40/D40</f>
        <v>0.9440383206143695</v>
      </c>
      <c r="G40" s="89">
        <f>G41+G43+G45+G50+G52+G55+G60+G62+G66+G71+G76+G80+G86+G90+G97+G100+G111+G109</f>
        <v>5378374820</v>
      </c>
      <c r="H40" s="46">
        <v>1738126886</v>
      </c>
      <c r="I40" s="46">
        <f>H40-D40</f>
        <v>-3959072796</v>
      </c>
      <c r="J40" s="46"/>
      <c r="K40" s="46"/>
      <c r="L40" s="46"/>
    </row>
    <row r="41" spans="1:12" s="21" customFormat="1" ht="22.5" customHeight="1">
      <c r="A41" s="27">
        <v>6000</v>
      </c>
      <c r="B41" s="8" t="s">
        <v>34</v>
      </c>
      <c r="C41" s="22">
        <f>SUM(C42:C42)</f>
        <v>2482194000</v>
      </c>
      <c r="D41" s="104">
        <f>SUM(D42:D42)</f>
        <v>2415119896</v>
      </c>
      <c r="E41" s="39">
        <f t="shared" si="0"/>
        <v>0.9729778961676646</v>
      </c>
      <c r="F41" s="39">
        <f>G41/D41</f>
        <v>1.0397232175342073</v>
      </c>
      <c r="G41" s="45">
        <f>'[2]nam'!$D$42</f>
        <v>2511056229</v>
      </c>
      <c r="H41" s="45"/>
      <c r="I41" s="45"/>
      <c r="J41" s="45"/>
      <c r="K41" s="45"/>
      <c r="L41" s="45"/>
    </row>
    <row r="42" spans="1:12" s="21" customFormat="1" ht="22.5" customHeight="1">
      <c r="A42" s="12">
        <v>6001</v>
      </c>
      <c r="B42" s="1" t="s">
        <v>30</v>
      </c>
      <c r="C42" s="50">
        <v>2482194000</v>
      </c>
      <c r="D42" s="105">
        <v>2415119896</v>
      </c>
      <c r="E42" s="40">
        <f t="shared" si="0"/>
        <v>0.9729778961676646</v>
      </c>
      <c r="F42" s="40"/>
      <c r="G42" s="45"/>
      <c r="H42" s="45"/>
      <c r="I42" s="45"/>
      <c r="J42" s="45"/>
      <c r="K42" s="45"/>
      <c r="L42" s="45"/>
    </row>
    <row r="43" spans="1:12" s="23" customFormat="1" ht="33.75" customHeight="1">
      <c r="A43" s="27">
        <v>6050</v>
      </c>
      <c r="B43" s="84" t="s">
        <v>119</v>
      </c>
      <c r="C43" s="22">
        <f>C44</f>
        <v>365052267</v>
      </c>
      <c r="D43" s="104">
        <f>D44</f>
        <v>327522000</v>
      </c>
      <c r="E43" s="39">
        <f t="shared" si="0"/>
        <v>0.8971920724984842</v>
      </c>
      <c r="F43" s="39">
        <f>G43/D43</f>
        <v>1.2753107455377044</v>
      </c>
      <c r="G43" s="46">
        <f>'[2]nam'!$D$44</f>
        <v>417692326</v>
      </c>
      <c r="H43" s="46"/>
      <c r="I43" s="46"/>
      <c r="J43" s="46"/>
      <c r="K43" s="46"/>
      <c r="L43" s="46"/>
    </row>
    <row r="44" spans="1:12" s="21" customFormat="1" ht="35.25" customHeight="1">
      <c r="A44" s="12">
        <v>6051</v>
      </c>
      <c r="B44" s="15" t="s">
        <v>119</v>
      </c>
      <c r="C44" s="50">
        <v>365052267</v>
      </c>
      <c r="D44" s="105">
        <v>327522000</v>
      </c>
      <c r="E44" s="40">
        <f t="shared" si="0"/>
        <v>0.8971920724984842</v>
      </c>
      <c r="F44" s="40"/>
      <c r="G44" s="45"/>
      <c r="H44" s="45"/>
      <c r="I44" s="45"/>
      <c r="J44" s="45"/>
      <c r="K44" s="45"/>
      <c r="L44" s="45"/>
    </row>
    <row r="45" spans="1:12" s="21" customFormat="1" ht="22.5" customHeight="1">
      <c r="A45" s="27">
        <v>6100</v>
      </c>
      <c r="B45" s="8" t="s">
        <v>35</v>
      </c>
      <c r="C45" s="22">
        <f>SUM(C46:C49)</f>
        <v>1349928853</v>
      </c>
      <c r="D45" s="104">
        <f>SUM(D46:D49)</f>
        <v>1320573561</v>
      </c>
      <c r="E45" s="39">
        <f t="shared" si="0"/>
        <v>0.9782541932230261</v>
      </c>
      <c r="F45" s="39">
        <f>G45/D45</f>
        <v>1.0278126907009915</v>
      </c>
      <c r="G45" s="45">
        <f>'[2]nam'!$D$46</f>
        <v>1357302265</v>
      </c>
      <c r="H45" s="45"/>
      <c r="I45" s="45"/>
      <c r="J45" s="45"/>
      <c r="K45" s="45"/>
      <c r="L45" s="45"/>
    </row>
    <row r="46" spans="1:12" s="21" customFormat="1" ht="21.75" customHeight="1">
      <c r="A46" s="12">
        <v>6101</v>
      </c>
      <c r="B46" s="1" t="s">
        <v>31</v>
      </c>
      <c r="C46" s="50">
        <v>37026000</v>
      </c>
      <c r="D46" s="105">
        <v>33033000</v>
      </c>
      <c r="E46" s="40">
        <f t="shared" si="0"/>
        <v>0.8921568627450981</v>
      </c>
      <c r="F46" s="40"/>
      <c r="G46" s="45"/>
      <c r="H46" s="45"/>
      <c r="I46" s="45"/>
      <c r="J46" s="45"/>
      <c r="K46" s="45"/>
      <c r="L46" s="45"/>
    </row>
    <row r="47" spans="1:12" s="21" customFormat="1" ht="21.75" customHeight="1">
      <c r="A47" s="12">
        <v>6112</v>
      </c>
      <c r="B47" s="1" t="s">
        <v>32</v>
      </c>
      <c r="C47" s="50">
        <v>821761573</v>
      </c>
      <c r="D47" s="105">
        <v>809076183</v>
      </c>
      <c r="E47" s="40">
        <f t="shared" si="0"/>
        <v>0.9845631745060924</v>
      </c>
      <c r="F47" s="40"/>
      <c r="G47" s="45"/>
      <c r="H47" s="45"/>
      <c r="I47" s="45"/>
      <c r="J47" s="45"/>
      <c r="K47" s="45"/>
      <c r="L47" s="45"/>
    </row>
    <row r="48" spans="1:12" s="21" customFormat="1" ht="21.75" customHeight="1">
      <c r="A48" s="12">
        <v>6113</v>
      </c>
      <c r="B48" s="1" t="s">
        <v>33</v>
      </c>
      <c r="C48" s="50">
        <v>15045000</v>
      </c>
      <c r="D48" s="105">
        <v>7260000</v>
      </c>
      <c r="E48" s="40">
        <f t="shared" si="0"/>
        <v>0.48255234297108673</v>
      </c>
      <c r="F48" s="40"/>
      <c r="G48" s="45"/>
      <c r="H48" s="45"/>
      <c r="I48" s="45"/>
      <c r="J48" s="45"/>
      <c r="K48" s="45"/>
      <c r="L48" s="45"/>
    </row>
    <row r="49" spans="1:12" s="21" customFormat="1" ht="21.75" customHeight="1">
      <c r="A49" s="12">
        <v>6115</v>
      </c>
      <c r="B49" s="1" t="s">
        <v>88</v>
      </c>
      <c r="C49" s="50">
        <v>476096280</v>
      </c>
      <c r="D49" s="105">
        <v>471204378</v>
      </c>
      <c r="E49" s="40">
        <f t="shared" si="0"/>
        <v>0.9897249732764137</v>
      </c>
      <c r="F49" s="40"/>
      <c r="G49" s="45"/>
      <c r="H49" s="45"/>
      <c r="I49" s="45"/>
      <c r="J49" s="45"/>
      <c r="K49" s="45"/>
      <c r="L49" s="45"/>
    </row>
    <row r="50" spans="1:12" s="21" customFormat="1" ht="21.75" customHeight="1">
      <c r="A50" s="27">
        <v>6200</v>
      </c>
      <c r="B50" s="8" t="s">
        <v>130</v>
      </c>
      <c r="C50" s="22">
        <v>68432000</v>
      </c>
      <c r="D50" s="106">
        <f>D51</f>
        <v>33078000</v>
      </c>
      <c r="E50" s="40"/>
      <c r="F50" s="39">
        <f>G50/D50</f>
        <v>0.9684684684684685</v>
      </c>
      <c r="G50" s="45">
        <f>'[2]nam'!$D$51</f>
        <v>32035000</v>
      </c>
      <c r="H50" s="45"/>
      <c r="I50" s="45"/>
      <c r="J50" s="45"/>
      <c r="K50" s="45"/>
      <c r="L50" s="45"/>
    </row>
    <row r="51" spans="1:12" s="33" customFormat="1" ht="21.75" customHeight="1">
      <c r="A51" s="12">
        <v>6201</v>
      </c>
      <c r="B51" s="1" t="s">
        <v>131</v>
      </c>
      <c r="C51" s="50">
        <v>68432000</v>
      </c>
      <c r="D51" s="105">
        <v>33078000</v>
      </c>
      <c r="E51" s="40">
        <f t="shared" si="0"/>
        <v>0.4833703530512041</v>
      </c>
      <c r="F51" s="39"/>
      <c r="G51" s="47"/>
      <c r="H51" s="47"/>
      <c r="I51" s="47"/>
      <c r="J51" s="47"/>
      <c r="K51" s="47"/>
      <c r="L51" s="47"/>
    </row>
    <row r="52" spans="1:12" s="21" customFormat="1" ht="21.75" customHeight="1">
      <c r="A52" s="27">
        <v>6250</v>
      </c>
      <c r="B52" s="8" t="s">
        <v>36</v>
      </c>
      <c r="C52" s="22">
        <f>C53+C54</f>
        <v>7350000</v>
      </c>
      <c r="D52" s="104">
        <f>SUM(D53:D54)</f>
        <v>4009500</v>
      </c>
      <c r="E52" s="40">
        <f>D52/C52</f>
        <v>0.5455102040816326</v>
      </c>
      <c r="F52" s="39">
        <f>G52/D52</f>
        <v>0.6724030427734131</v>
      </c>
      <c r="G52" s="45">
        <f>'[2]nam'!$D$53</f>
        <v>2696000</v>
      </c>
      <c r="H52" s="45"/>
      <c r="I52" s="45"/>
      <c r="J52" s="45"/>
      <c r="K52" s="45"/>
      <c r="L52" s="45"/>
    </row>
    <row r="53" spans="1:12" s="21" customFormat="1" ht="21.75" customHeight="1">
      <c r="A53" s="12">
        <v>6253</v>
      </c>
      <c r="B53" s="1" t="s">
        <v>37</v>
      </c>
      <c r="C53" s="50">
        <v>3318000</v>
      </c>
      <c r="D53" s="107">
        <v>1554000</v>
      </c>
      <c r="E53" s="40">
        <f t="shared" si="0"/>
        <v>0.46835443037974683</v>
      </c>
      <c r="F53" s="37"/>
      <c r="G53" s="45"/>
      <c r="H53" s="45"/>
      <c r="I53" s="45"/>
      <c r="J53" s="45"/>
      <c r="K53" s="45"/>
      <c r="L53" s="45"/>
    </row>
    <row r="54" spans="1:12" s="21" customFormat="1" ht="21.75" customHeight="1">
      <c r="A54" s="12">
        <v>6299</v>
      </c>
      <c r="B54" s="1" t="s">
        <v>38</v>
      </c>
      <c r="C54" s="50">
        <v>4032000</v>
      </c>
      <c r="D54" s="107">
        <v>2455500</v>
      </c>
      <c r="E54" s="40">
        <f t="shared" si="0"/>
        <v>0.6090029761904762</v>
      </c>
      <c r="F54" s="37"/>
      <c r="G54" s="45"/>
      <c r="H54" s="45"/>
      <c r="I54" s="45"/>
      <c r="J54" s="45"/>
      <c r="K54" s="45"/>
      <c r="L54" s="45"/>
    </row>
    <row r="55" spans="1:12" s="21" customFormat="1" ht="21.75" customHeight="1">
      <c r="A55" s="27">
        <v>6300</v>
      </c>
      <c r="B55" s="8" t="s">
        <v>39</v>
      </c>
      <c r="C55" s="22">
        <f>SUM(C56:C59)</f>
        <v>703899021</v>
      </c>
      <c r="D55" s="104">
        <f>SUM(D56:D59)</f>
        <v>687281931</v>
      </c>
      <c r="E55" s="56">
        <f>SUM(E56:E62)</f>
        <v>12.084750802167841</v>
      </c>
      <c r="F55" s="39">
        <f>G55/D55</f>
        <v>0</v>
      </c>
      <c r="G55" s="45"/>
      <c r="H55" s="45"/>
      <c r="I55" s="45"/>
      <c r="J55" s="45"/>
      <c r="K55" s="45"/>
      <c r="L55" s="45"/>
    </row>
    <row r="56" spans="1:12" s="21" customFormat="1" ht="21.75" customHeight="1">
      <c r="A56" s="12">
        <v>6301</v>
      </c>
      <c r="B56" s="1" t="s">
        <v>40</v>
      </c>
      <c r="C56" s="50">
        <v>524180044</v>
      </c>
      <c r="D56" s="107">
        <v>512415473</v>
      </c>
      <c r="E56" s="40">
        <f t="shared" si="0"/>
        <v>0.977556240199026</v>
      </c>
      <c r="F56" s="40"/>
      <c r="G56" s="45"/>
      <c r="H56" s="45"/>
      <c r="I56" s="45"/>
      <c r="J56" s="45"/>
      <c r="K56" s="45"/>
      <c r="L56" s="45"/>
    </row>
    <row r="57" spans="1:12" s="21" customFormat="1" ht="21.75" customHeight="1">
      <c r="A57" s="12">
        <v>6302</v>
      </c>
      <c r="B57" s="1" t="s">
        <v>41</v>
      </c>
      <c r="C57" s="50">
        <v>89859488</v>
      </c>
      <c r="D57" s="107">
        <v>87598314</v>
      </c>
      <c r="E57" s="40">
        <f t="shared" si="0"/>
        <v>0.9748365581606697</v>
      </c>
      <c r="F57" s="40"/>
      <c r="G57" s="45">
        <f>'[2]nam'!$D$56</f>
        <v>669417145</v>
      </c>
      <c r="H57" s="45"/>
      <c r="I57" s="45"/>
      <c r="J57" s="45"/>
      <c r="K57" s="45"/>
      <c r="L57" s="45"/>
    </row>
    <row r="58" spans="1:12" s="21" customFormat="1" ht="21.75" customHeight="1">
      <c r="A58" s="12">
        <v>6303</v>
      </c>
      <c r="B58" s="1" t="s">
        <v>42</v>
      </c>
      <c r="C58" s="50">
        <v>59906326</v>
      </c>
      <c r="D58" s="107">
        <v>57670049</v>
      </c>
      <c r="E58" s="40">
        <f t="shared" si="0"/>
        <v>0.9626704365078239</v>
      </c>
      <c r="F58" s="40"/>
      <c r="G58" s="45"/>
      <c r="H58" s="45"/>
      <c r="I58" s="45"/>
      <c r="J58" s="45"/>
      <c r="K58" s="45"/>
      <c r="L58" s="45"/>
    </row>
    <row r="59" spans="1:12" s="21" customFormat="1" ht="21.75" customHeight="1">
      <c r="A59" s="12">
        <v>6304</v>
      </c>
      <c r="B59" s="1" t="s">
        <v>43</v>
      </c>
      <c r="C59" s="50">
        <v>29953163</v>
      </c>
      <c r="D59" s="107">
        <v>29598095</v>
      </c>
      <c r="E59" s="40">
        <f t="shared" si="0"/>
        <v>0.9881458929729725</v>
      </c>
      <c r="F59" s="40"/>
      <c r="G59" s="45"/>
      <c r="H59" s="45"/>
      <c r="I59" s="45"/>
      <c r="J59" s="45"/>
      <c r="K59" s="45"/>
      <c r="L59" s="45"/>
    </row>
    <row r="60" spans="1:12" s="21" customFormat="1" ht="21.75" customHeight="1">
      <c r="A60" s="96">
        <v>6400</v>
      </c>
      <c r="B60" s="35" t="s">
        <v>75</v>
      </c>
      <c r="C60" s="51">
        <f>C61</f>
        <v>12000000</v>
      </c>
      <c r="D60" s="108">
        <f>D61</f>
        <v>273642796</v>
      </c>
      <c r="E60" s="56">
        <f>SUM(E61:E67)</f>
        <v>7.1324629776606825</v>
      </c>
      <c r="F60" s="39">
        <f>G60/D60</f>
        <v>1.0939808296652545</v>
      </c>
      <c r="G60" s="45">
        <f>'[2]nam'!$D$61</f>
        <v>299359973</v>
      </c>
      <c r="H60" s="45"/>
      <c r="I60" s="45"/>
      <c r="J60" s="45"/>
      <c r="K60" s="45"/>
      <c r="L60" s="45"/>
    </row>
    <row r="61" spans="1:12" s="21" customFormat="1" ht="21" customHeight="1">
      <c r="A61" s="36">
        <v>6404</v>
      </c>
      <c r="B61" s="48" t="s">
        <v>117</v>
      </c>
      <c r="C61" s="50">
        <v>12000000</v>
      </c>
      <c r="D61" s="107">
        <v>273642796</v>
      </c>
      <c r="E61" s="40"/>
      <c r="F61" s="40"/>
      <c r="G61" s="45"/>
      <c r="H61" s="45"/>
      <c r="I61" s="45"/>
      <c r="J61" s="45"/>
      <c r="K61" s="45"/>
      <c r="L61" s="45"/>
    </row>
    <row r="62" spans="1:12" s="21" customFormat="1" ht="21" customHeight="1">
      <c r="A62" s="27">
        <v>6500</v>
      </c>
      <c r="B62" s="8" t="s">
        <v>44</v>
      </c>
      <c r="C62" s="3">
        <f>SUM(C63:C65)</f>
        <v>115600000</v>
      </c>
      <c r="D62" s="109">
        <f>SUM(D63:D65)</f>
        <v>45441203</v>
      </c>
      <c r="E62" s="56">
        <f>SUM(E63:E65)</f>
        <v>1.0490786966666668</v>
      </c>
      <c r="F62" s="39">
        <f>G62/D62</f>
        <v>1.2163885493964586</v>
      </c>
      <c r="G62" s="45">
        <f>'[2]nam'!$D$79</f>
        <v>55274159</v>
      </c>
      <c r="H62" s="45"/>
      <c r="I62" s="45"/>
      <c r="J62" s="45"/>
      <c r="K62" s="45"/>
      <c r="L62" s="45"/>
    </row>
    <row r="63" spans="1:12" s="21" customFormat="1" ht="21" customHeight="1">
      <c r="A63" s="12">
        <v>6501</v>
      </c>
      <c r="B63" s="1" t="s">
        <v>45</v>
      </c>
      <c r="C63" s="13">
        <v>100000000</v>
      </c>
      <c r="D63" s="107">
        <v>38241203</v>
      </c>
      <c r="E63" s="40">
        <f>D63/C63</f>
        <v>0.38241203</v>
      </c>
      <c r="F63" s="40"/>
      <c r="G63" s="45"/>
      <c r="H63" s="45"/>
      <c r="I63" s="45"/>
      <c r="J63" s="45"/>
      <c r="K63" s="45"/>
      <c r="L63" s="45"/>
    </row>
    <row r="64" spans="1:12" s="21" customFormat="1" ht="21" customHeight="1">
      <c r="A64" s="12">
        <v>6502</v>
      </c>
      <c r="B64" s="1" t="s">
        <v>46</v>
      </c>
      <c r="C64" s="13">
        <v>4800000</v>
      </c>
      <c r="D64" s="107"/>
      <c r="E64" s="40">
        <f>D64/C64</f>
        <v>0</v>
      </c>
      <c r="F64" s="40"/>
      <c r="G64" s="45"/>
      <c r="H64" s="45"/>
      <c r="I64" s="45"/>
      <c r="J64" s="45"/>
      <c r="K64" s="45"/>
      <c r="L64" s="45"/>
    </row>
    <row r="65" spans="1:12" s="21" customFormat="1" ht="21" customHeight="1">
      <c r="A65" s="12">
        <v>6504</v>
      </c>
      <c r="B65" s="1" t="s">
        <v>47</v>
      </c>
      <c r="C65" s="13">
        <v>10800000</v>
      </c>
      <c r="D65" s="107">
        <v>7200000</v>
      </c>
      <c r="E65" s="40">
        <f>D65/C65</f>
        <v>0.6666666666666666</v>
      </c>
      <c r="F65" s="40"/>
      <c r="G65" s="45"/>
      <c r="H65" s="45"/>
      <c r="I65" s="45"/>
      <c r="J65" s="45"/>
      <c r="K65" s="45"/>
      <c r="L65" s="45"/>
    </row>
    <row r="66" spans="1:12" s="21" customFormat="1" ht="21" customHeight="1">
      <c r="A66" s="27">
        <v>6550</v>
      </c>
      <c r="B66" s="8" t="s">
        <v>48</v>
      </c>
      <c r="C66" s="3">
        <f>SUM(C67:C70)</f>
        <v>158719341</v>
      </c>
      <c r="D66" s="109">
        <f>SUM(D67:D70)</f>
        <v>134835300</v>
      </c>
      <c r="E66" s="56">
        <f>SUM(E67:E70)</f>
        <v>3.9975636457081625</v>
      </c>
      <c r="F66" s="39">
        <f>G66/D66</f>
        <v>0.9714407132256909</v>
      </c>
      <c r="G66" s="45">
        <f>'[2]nam'!$D$83</f>
        <v>130984500</v>
      </c>
      <c r="H66" s="45"/>
      <c r="I66" s="45"/>
      <c r="J66" s="45"/>
      <c r="K66" s="45"/>
      <c r="L66" s="45"/>
    </row>
    <row r="67" spans="1:12" s="21" customFormat="1" ht="21" customHeight="1">
      <c r="A67" s="12">
        <v>6551</v>
      </c>
      <c r="B67" s="1" t="s">
        <v>49</v>
      </c>
      <c r="C67" s="13">
        <v>43212200</v>
      </c>
      <c r="D67" s="107">
        <v>44799900</v>
      </c>
      <c r="E67" s="40">
        <f>D67/C67</f>
        <v>1.0367419386191863</v>
      </c>
      <c r="F67" s="40"/>
      <c r="G67" s="45"/>
      <c r="H67" s="45"/>
      <c r="I67" s="45"/>
      <c r="J67" s="45"/>
      <c r="K67" s="45"/>
      <c r="L67" s="45"/>
    </row>
    <row r="68" spans="1:12" s="21" customFormat="1" ht="21" customHeight="1">
      <c r="A68" s="12">
        <v>6552</v>
      </c>
      <c r="B68" s="1" t="s">
        <v>50</v>
      </c>
      <c r="C68" s="13">
        <v>10200000</v>
      </c>
      <c r="D68" s="107">
        <v>6553500</v>
      </c>
      <c r="E68" s="40">
        <f>D68/C68</f>
        <v>0.6425</v>
      </c>
      <c r="F68" s="40"/>
      <c r="G68" s="45"/>
      <c r="H68" s="45"/>
      <c r="I68" s="45"/>
      <c r="J68" s="45"/>
      <c r="K68" s="45"/>
      <c r="L68" s="45"/>
    </row>
    <row r="69" spans="1:12" s="21" customFormat="1" ht="21" customHeight="1">
      <c r="A69" s="12">
        <v>6559</v>
      </c>
      <c r="B69" s="92" t="s">
        <v>51</v>
      </c>
      <c r="C69" s="13">
        <f>105307141-25000000+5000000</f>
        <v>85307141</v>
      </c>
      <c r="D69" s="107">
        <f>83481900-35000000</f>
        <v>48481900</v>
      </c>
      <c r="E69" s="40">
        <f>D69/C69</f>
        <v>0.5683217070889763</v>
      </c>
      <c r="F69" s="53"/>
      <c r="G69" s="45"/>
      <c r="H69" s="45"/>
      <c r="I69" s="45"/>
      <c r="J69" s="45"/>
      <c r="K69" s="45"/>
      <c r="L69" s="45"/>
    </row>
    <row r="70" spans="1:12" s="21" customFormat="1" ht="21" customHeight="1">
      <c r="A70" s="12">
        <v>6559</v>
      </c>
      <c r="B70" s="1" t="s">
        <v>153</v>
      </c>
      <c r="C70" s="13">
        <v>20000000</v>
      </c>
      <c r="D70" s="107">
        <v>35000000</v>
      </c>
      <c r="E70" s="40">
        <f>D70/C70</f>
        <v>1.75</v>
      </c>
      <c r="F70" s="53"/>
      <c r="G70" s="45"/>
      <c r="H70" s="45"/>
      <c r="I70" s="45"/>
      <c r="J70" s="45"/>
      <c r="K70" s="45"/>
      <c r="L70" s="45"/>
    </row>
    <row r="71" spans="1:12" s="21" customFormat="1" ht="21" customHeight="1">
      <c r="A71" s="27">
        <v>6600</v>
      </c>
      <c r="B71" s="8" t="s">
        <v>52</v>
      </c>
      <c r="C71" s="3">
        <f>SUM(C72:C75)</f>
        <v>18600000</v>
      </c>
      <c r="D71" s="109">
        <f>SUM(D72:D75)</f>
        <v>6390000</v>
      </c>
      <c r="E71" s="56">
        <f>SUM(E72:E75)</f>
        <v>1.123968253968254</v>
      </c>
      <c r="F71" s="39">
        <f>G71/D71</f>
        <v>5.191486697965571</v>
      </c>
      <c r="G71" s="45">
        <f>'[2]nam'!$D$87</f>
        <v>33173600</v>
      </c>
      <c r="H71" s="45"/>
      <c r="I71" s="45"/>
      <c r="J71" s="45"/>
      <c r="K71" s="45"/>
      <c r="L71" s="45"/>
    </row>
    <row r="72" spans="1:12" s="21" customFormat="1" ht="21" customHeight="1">
      <c r="A72" s="12">
        <v>6601</v>
      </c>
      <c r="B72" s="1" t="s">
        <v>53</v>
      </c>
      <c r="C72" s="13">
        <v>1800000</v>
      </c>
      <c r="D72" s="107">
        <v>264000</v>
      </c>
      <c r="E72" s="40">
        <f>D72/C72</f>
        <v>0.14666666666666667</v>
      </c>
      <c r="F72" s="40"/>
      <c r="G72" s="45"/>
      <c r="H72" s="45"/>
      <c r="I72" s="45"/>
      <c r="J72" s="45"/>
      <c r="K72" s="45"/>
      <c r="L72" s="45"/>
    </row>
    <row r="73" spans="1:12" s="21" customFormat="1" ht="21" customHeight="1">
      <c r="A73" s="12">
        <v>6605</v>
      </c>
      <c r="B73" s="1" t="s">
        <v>55</v>
      </c>
      <c r="C73" s="13">
        <v>8400000</v>
      </c>
      <c r="D73" s="107">
        <v>2376000</v>
      </c>
      <c r="E73" s="40">
        <f>D73/C73</f>
        <v>0.28285714285714286</v>
      </c>
      <c r="F73" s="40"/>
      <c r="G73" s="45"/>
      <c r="H73" s="45"/>
      <c r="I73" s="45"/>
      <c r="J73" s="45"/>
      <c r="K73" s="45"/>
      <c r="L73" s="45"/>
    </row>
    <row r="74" spans="1:12" s="21" customFormat="1" ht="21" customHeight="1">
      <c r="A74" s="12">
        <v>6608</v>
      </c>
      <c r="B74" s="1" t="s">
        <v>54</v>
      </c>
      <c r="C74" s="13">
        <v>3000000</v>
      </c>
      <c r="D74" s="107"/>
      <c r="E74" s="40">
        <f>D74/C74</f>
        <v>0</v>
      </c>
      <c r="F74" s="40"/>
      <c r="G74" s="45"/>
      <c r="H74" s="45"/>
      <c r="I74" s="45"/>
      <c r="J74" s="45"/>
      <c r="K74" s="45"/>
      <c r="L74" s="45"/>
    </row>
    <row r="75" spans="1:12" s="21" customFormat="1" ht="21" customHeight="1">
      <c r="A75" s="12">
        <v>6618</v>
      </c>
      <c r="B75" s="1" t="s">
        <v>87</v>
      </c>
      <c r="C75" s="13">
        <v>5400000</v>
      </c>
      <c r="D75" s="107">
        <v>3750000</v>
      </c>
      <c r="E75" s="40">
        <f>D75/C75</f>
        <v>0.6944444444444444</v>
      </c>
      <c r="F75" s="40"/>
      <c r="G75" s="45"/>
      <c r="H75" s="45"/>
      <c r="I75" s="45"/>
      <c r="J75" s="45"/>
      <c r="K75" s="45"/>
      <c r="L75" s="45"/>
    </row>
    <row r="76" spans="1:12" s="21" customFormat="1" ht="21" customHeight="1">
      <c r="A76" s="27">
        <v>6650</v>
      </c>
      <c r="B76" s="8" t="s">
        <v>56</v>
      </c>
      <c r="C76" s="3">
        <f>SUM(C77:C79)</f>
        <v>5840000</v>
      </c>
      <c r="D76" s="109">
        <f>SUM(D77:D79)</f>
        <v>1881000</v>
      </c>
      <c r="E76" s="39"/>
      <c r="F76" s="39">
        <f>G76/D76</f>
        <v>1.0101010101010102</v>
      </c>
      <c r="G76" s="45">
        <f>'[2]nam'!$D$93</f>
        <v>1900000</v>
      </c>
      <c r="H76" s="45"/>
      <c r="I76" s="45"/>
      <c r="J76" s="45"/>
      <c r="K76" s="45"/>
      <c r="L76" s="45"/>
    </row>
    <row r="77" spans="1:12" s="21" customFormat="1" ht="21" customHeight="1">
      <c r="A77" s="12">
        <v>6651</v>
      </c>
      <c r="B77" s="1" t="s">
        <v>106</v>
      </c>
      <c r="C77" s="13">
        <v>1200000</v>
      </c>
      <c r="D77" s="110"/>
      <c r="E77" s="40"/>
      <c r="F77" s="37"/>
      <c r="G77" s="45"/>
      <c r="H77" s="45"/>
      <c r="I77" s="45"/>
      <c r="J77" s="45"/>
      <c r="K77" s="45"/>
      <c r="L77" s="45"/>
    </row>
    <row r="78" spans="1:12" s="21" customFormat="1" ht="21" customHeight="1">
      <c r="A78" s="12">
        <v>6657</v>
      </c>
      <c r="B78" s="1" t="s">
        <v>57</v>
      </c>
      <c r="C78" s="13">
        <v>1200000</v>
      </c>
      <c r="D78" s="110"/>
      <c r="E78" s="40"/>
      <c r="F78" s="37"/>
      <c r="G78" s="45"/>
      <c r="H78" s="45"/>
      <c r="I78" s="45"/>
      <c r="J78" s="45"/>
      <c r="K78" s="45"/>
      <c r="L78" s="45"/>
    </row>
    <row r="79" spans="1:12" s="21" customFormat="1" ht="21" customHeight="1">
      <c r="A79" s="12">
        <v>6699</v>
      </c>
      <c r="B79" s="1" t="s">
        <v>58</v>
      </c>
      <c r="C79" s="13">
        <v>3440000</v>
      </c>
      <c r="D79" s="110">
        <v>1881000</v>
      </c>
      <c r="E79" s="40"/>
      <c r="F79" s="37"/>
      <c r="G79" s="45"/>
      <c r="H79" s="45"/>
      <c r="I79" s="45"/>
      <c r="J79" s="45"/>
      <c r="K79" s="45"/>
      <c r="L79" s="45"/>
    </row>
    <row r="80" spans="1:12" s="21" customFormat="1" ht="21" customHeight="1">
      <c r="A80" s="27">
        <v>6700</v>
      </c>
      <c r="B80" s="8" t="s">
        <v>59</v>
      </c>
      <c r="C80" s="3">
        <f>SUM(C81:C85)</f>
        <v>67876459</v>
      </c>
      <c r="D80" s="109">
        <f>SUM(D81:D85)</f>
        <v>23341500</v>
      </c>
      <c r="E80" s="56">
        <f>SUM(E81:E85)</f>
        <v>1.497537990787337</v>
      </c>
      <c r="F80" s="39">
        <f>G80/D80</f>
        <v>2.6850887903519483</v>
      </c>
      <c r="G80" s="45">
        <f>'[2]nam'!$D$97</f>
        <v>62674000</v>
      </c>
      <c r="H80" s="45"/>
      <c r="I80" s="45"/>
      <c r="J80" s="45"/>
      <c r="K80" s="45"/>
      <c r="L80" s="45"/>
    </row>
    <row r="81" spans="1:12" s="21" customFormat="1" ht="21" customHeight="1">
      <c r="A81" s="12">
        <v>6701</v>
      </c>
      <c r="B81" s="1" t="s">
        <v>60</v>
      </c>
      <c r="C81" s="13">
        <v>15000000</v>
      </c>
      <c r="D81" s="107">
        <v>2155500</v>
      </c>
      <c r="E81" s="40">
        <f>D81/C81</f>
        <v>0.1437</v>
      </c>
      <c r="F81" s="40"/>
      <c r="G81" s="45"/>
      <c r="H81" s="45"/>
      <c r="I81" s="45"/>
      <c r="J81" s="45"/>
      <c r="K81" s="45"/>
      <c r="L81" s="45"/>
    </row>
    <row r="82" spans="1:12" s="21" customFormat="1" ht="21" customHeight="1">
      <c r="A82" s="12">
        <v>6702</v>
      </c>
      <c r="B82" s="1" t="s">
        <v>61</v>
      </c>
      <c r="C82" s="13">
        <v>22876459</v>
      </c>
      <c r="D82" s="107">
        <v>4536000</v>
      </c>
      <c r="E82" s="40">
        <f>D82/C82</f>
        <v>0.1982824352317813</v>
      </c>
      <c r="F82" s="40"/>
      <c r="G82" s="45"/>
      <c r="H82" s="45"/>
      <c r="I82" s="45"/>
      <c r="J82" s="45"/>
      <c r="K82" s="45"/>
      <c r="L82" s="45"/>
    </row>
    <row r="83" spans="1:12" s="21" customFormat="1" ht="21" customHeight="1">
      <c r="A83" s="12">
        <v>6703</v>
      </c>
      <c r="B83" s="1" t="s">
        <v>62</v>
      </c>
      <c r="C83" s="13">
        <v>9000000</v>
      </c>
      <c r="D83" s="107">
        <v>4150000</v>
      </c>
      <c r="E83" s="40">
        <f>D83/C83</f>
        <v>0.46111111111111114</v>
      </c>
      <c r="F83" s="40"/>
      <c r="G83" s="45"/>
      <c r="H83" s="45"/>
      <c r="I83" s="45"/>
      <c r="J83" s="45"/>
      <c r="K83" s="45"/>
      <c r="L83" s="45"/>
    </row>
    <row r="84" spans="1:12" s="21" customFormat="1" ht="22.5" customHeight="1">
      <c r="A84" s="12">
        <v>6704</v>
      </c>
      <c r="B84" s="1" t="s">
        <v>63</v>
      </c>
      <c r="C84" s="13">
        <v>18000000</v>
      </c>
      <c r="D84" s="107">
        <v>12500000</v>
      </c>
      <c r="E84" s="40">
        <f>D84/C84</f>
        <v>0.6944444444444444</v>
      </c>
      <c r="F84" s="40"/>
      <c r="G84" s="45"/>
      <c r="H84" s="45"/>
      <c r="I84" s="45"/>
      <c r="J84" s="45"/>
      <c r="K84" s="45"/>
      <c r="L84" s="45"/>
    </row>
    <row r="85" spans="1:12" s="21" customFormat="1" ht="22.5" customHeight="1">
      <c r="A85" s="12">
        <v>6749</v>
      </c>
      <c r="B85" s="1" t="s">
        <v>64</v>
      </c>
      <c r="C85" s="13">
        <v>3000000</v>
      </c>
      <c r="D85" s="107"/>
      <c r="E85" s="40"/>
      <c r="F85" s="40"/>
      <c r="G85" s="45"/>
      <c r="H85" s="45"/>
      <c r="I85" s="45"/>
      <c r="J85" s="45"/>
      <c r="K85" s="45"/>
      <c r="L85" s="45"/>
    </row>
    <row r="86" spans="1:12" s="23" customFormat="1" ht="22.5" customHeight="1">
      <c r="A86" s="97">
        <v>6750</v>
      </c>
      <c r="B86" s="9" t="s">
        <v>82</v>
      </c>
      <c r="C86" s="3">
        <f>SUM(C87:C89)</f>
        <v>82004400</v>
      </c>
      <c r="D86" s="109">
        <f>SUM(D87:D89)</f>
        <v>105418600</v>
      </c>
      <c r="E86" s="56">
        <f>SUM(E87:E89)</f>
        <v>4.3983890013495275</v>
      </c>
      <c r="F86" s="39">
        <f>G86/D86</f>
        <v>0.9025314318346098</v>
      </c>
      <c r="G86" s="46">
        <f>'[2]nam'!$D$103</f>
        <v>95143600</v>
      </c>
      <c r="H86" s="46"/>
      <c r="I86" s="46"/>
      <c r="J86" s="46"/>
      <c r="K86" s="46"/>
      <c r="L86" s="46"/>
    </row>
    <row r="87" spans="1:12" s="23" customFormat="1" ht="22.5" customHeight="1">
      <c r="A87" s="12">
        <v>6751</v>
      </c>
      <c r="B87" s="1" t="s">
        <v>107</v>
      </c>
      <c r="C87" s="13">
        <v>4500000</v>
      </c>
      <c r="D87" s="110"/>
      <c r="E87" s="40">
        <f>D87/C87</f>
        <v>0</v>
      </c>
      <c r="F87" s="40"/>
      <c r="G87" s="46"/>
      <c r="H87" s="46"/>
      <c r="I87" s="46"/>
      <c r="J87" s="46"/>
      <c r="K87" s="46"/>
      <c r="L87" s="46"/>
    </row>
    <row r="88" spans="1:12" s="21" customFormat="1" ht="22.5" customHeight="1">
      <c r="A88" s="12">
        <v>6757</v>
      </c>
      <c r="B88" s="1" t="s">
        <v>162</v>
      </c>
      <c r="C88" s="13">
        <v>65504400</v>
      </c>
      <c r="D88" s="110">
        <v>64443600</v>
      </c>
      <c r="E88" s="40">
        <f>D88/C88</f>
        <v>0.9838056680161943</v>
      </c>
      <c r="F88" s="40"/>
      <c r="G88" s="45"/>
      <c r="H88" s="45"/>
      <c r="I88" s="45"/>
      <c r="J88" s="45"/>
      <c r="K88" s="45"/>
      <c r="L88" s="45"/>
    </row>
    <row r="89" spans="1:12" s="21" customFormat="1" ht="37.5" customHeight="1">
      <c r="A89" s="12">
        <v>6799</v>
      </c>
      <c r="B89" s="15" t="s">
        <v>171</v>
      </c>
      <c r="C89" s="13">
        <v>12000000</v>
      </c>
      <c r="D89" s="107">
        <v>40975000</v>
      </c>
      <c r="E89" s="40">
        <f>D89/C89</f>
        <v>3.4145833333333333</v>
      </c>
      <c r="F89" s="40"/>
      <c r="G89" s="45"/>
      <c r="H89" s="45"/>
      <c r="I89" s="45"/>
      <c r="J89" s="45"/>
      <c r="K89" s="45"/>
      <c r="L89" s="45"/>
    </row>
    <row r="90" spans="1:12" s="21" customFormat="1" ht="22.5" customHeight="1">
      <c r="A90" s="27">
        <v>6900</v>
      </c>
      <c r="B90" s="8" t="s">
        <v>65</v>
      </c>
      <c r="C90" s="3">
        <f>SUM(C91:C96)</f>
        <v>100892859</v>
      </c>
      <c r="D90" s="109">
        <f>SUM(D91:D96)</f>
        <v>94529076</v>
      </c>
      <c r="E90" s="56">
        <f>SUM(E91:E96)</f>
        <v>5.275036867751594</v>
      </c>
      <c r="F90" s="39">
        <f>G90/D90</f>
        <v>0.7583645480677289</v>
      </c>
      <c r="G90" s="45">
        <f>'[2]nam'!$D$107</f>
        <v>71687500</v>
      </c>
      <c r="H90" s="45"/>
      <c r="I90" s="45"/>
      <c r="J90" s="45"/>
      <c r="K90" s="45"/>
      <c r="L90" s="45"/>
    </row>
    <row r="91" spans="1:12" s="21" customFormat="1" ht="22.5" customHeight="1">
      <c r="A91" s="12">
        <v>6905</v>
      </c>
      <c r="B91" s="1" t="s">
        <v>93</v>
      </c>
      <c r="C91" s="13">
        <v>14000000</v>
      </c>
      <c r="D91" s="110"/>
      <c r="E91" s="40">
        <f aca="true" t="shared" si="1" ref="E91:E96">D91/C91</f>
        <v>0</v>
      </c>
      <c r="F91" s="40"/>
      <c r="G91" s="45"/>
      <c r="H91" s="45"/>
      <c r="I91" s="45"/>
      <c r="J91" s="45"/>
      <c r="K91" s="45"/>
      <c r="L91" s="45"/>
    </row>
    <row r="92" spans="1:12" s="21" customFormat="1" ht="22.5" customHeight="1">
      <c r="A92" s="12">
        <v>6907</v>
      </c>
      <c r="B92" s="1" t="s">
        <v>94</v>
      </c>
      <c r="C92" s="13">
        <v>9000000</v>
      </c>
      <c r="D92" s="110">
        <v>12403000</v>
      </c>
      <c r="E92" s="40">
        <f t="shared" si="1"/>
        <v>1.378111111111111</v>
      </c>
      <c r="F92" s="40"/>
      <c r="G92" s="45"/>
      <c r="H92" s="45"/>
      <c r="I92" s="45"/>
      <c r="J92" s="45"/>
      <c r="K92" s="45"/>
      <c r="L92" s="45"/>
    </row>
    <row r="93" spans="1:12" s="21" customFormat="1" ht="22.5" customHeight="1">
      <c r="A93" s="12">
        <v>6912</v>
      </c>
      <c r="B93" s="1" t="s">
        <v>66</v>
      </c>
      <c r="C93" s="13">
        <v>20000000</v>
      </c>
      <c r="D93" s="107">
        <v>11140000</v>
      </c>
      <c r="E93" s="40">
        <f t="shared" si="1"/>
        <v>0.557</v>
      </c>
      <c r="F93" s="40"/>
      <c r="G93" s="45"/>
      <c r="H93" s="45"/>
      <c r="I93" s="45"/>
      <c r="J93" s="45"/>
      <c r="K93" s="45"/>
      <c r="L93" s="45"/>
    </row>
    <row r="94" spans="1:12" s="21" customFormat="1" ht="22.5" customHeight="1">
      <c r="A94" s="12">
        <v>6913</v>
      </c>
      <c r="B94" s="1" t="s">
        <v>67</v>
      </c>
      <c r="C94" s="13">
        <v>12000000</v>
      </c>
      <c r="D94" s="107">
        <v>8000000</v>
      </c>
      <c r="E94" s="40">
        <f t="shared" si="1"/>
        <v>0.6666666666666666</v>
      </c>
      <c r="F94" s="40"/>
      <c r="G94" s="45"/>
      <c r="H94" s="45"/>
      <c r="I94" s="45"/>
      <c r="J94" s="45"/>
      <c r="K94" s="45"/>
      <c r="L94" s="45"/>
    </row>
    <row r="95" spans="1:12" s="21" customFormat="1" ht="22.5" customHeight="1">
      <c r="A95" s="12">
        <v>6921</v>
      </c>
      <c r="B95" s="1" t="s">
        <v>139</v>
      </c>
      <c r="C95" s="13">
        <v>16892859</v>
      </c>
      <c r="D95" s="107">
        <v>20285200</v>
      </c>
      <c r="E95" s="40">
        <f t="shared" si="1"/>
        <v>1.2008150899738168</v>
      </c>
      <c r="F95" s="37"/>
      <c r="G95" s="45"/>
      <c r="H95" s="45"/>
      <c r="I95" s="45"/>
      <c r="J95" s="45"/>
      <c r="K95" s="45"/>
      <c r="L95" s="45"/>
    </row>
    <row r="96" spans="1:12" s="21" customFormat="1" ht="35.25" customHeight="1">
      <c r="A96" s="12">
        <v>6949</v>
      </c>
      <c r="B96" s="15" t="s">
        <v>138</v>
      </c>
      <c r="C96" s="13">
        <v>29000000</v>
      </c>
      <c r="D96" s="107">
        <v>42700876</v>
      </c>
      <c r="E96" s="40">
        <f t="shared" si="1"/>
        <v>1.472444</v>
      </c>
      <c r="F96" s="40"/>
      <c r="G96" s="45"/>
      <c r="H96" s="45"/>
      <c r="I96" s="45"/>
      <c r="J96" s="45"/>
      <c r="K96" s="45"/>
      <c r="L96" s="45"/>
    </row>
    <row r="97" spans="1:12" s="23" customFormat="1" ht="24" customHeight="1">
      <c r="A97" s="97">
        <v>6950</v>
      </c>
      <c r="B97" s="11" t="s">
        <v>108</v>
      </c>
      <c r="C97" s="32">
        <f>SUM(C98:C99)</f>
        <v>39920141</v>
      </c>
      <c r="D97" s="111">
        <f>SUM(D98:D99)</f>
        <v>14960000</v>
      </c>
      <c r="E97" s="56">
        <f>SUM(E98:E104)</f>
        <v>8.958228954161052</v>
      </c>
      <c r="F97" s="39">
        <f>G97/D97</f>
        <v>0</v>
      </c>
      <c r="G97" s="46">
        <f>'[2]nam'!$D$114</f>
        <v>0</v>
      </c>
      <c r="H97" s="46"/>
      <c r="I97" s="46"/>
      <c r="J97" s="46"/>
      <c r="K97" s="46"/>
      <c r="L97" s="46"/>
    </row>
    <row r="98" spans="1:12" s="21" customFormat="1" ht="21" customHeight="1">
      <c r="A98" s="12">
        <v>6955</v>
      </c>
      <c r="B98" s="15" t="s">
        <v>109</v>
      </c>
      <c r="C98" s="13">
        <v>9613000</v>
      </c>
      <c r="D98" s="110"/>
      <c r="E98" s="40">
        <f>D98/C98</f>
        <v>0</v>
      </c>
      <c r="F98" s="40"/>
      <c r="G98" s="45"/>
      <c r="H98" s="45"/>
      <c r="I98" s="45"/>
      <c r="J98" s="45"/>
      <c r="K98" s="45"/>
      <c r="L98" s="45"/>
    </row>
    <row r="99" spans="1:12" s="21" customFormat="1" ht="21" customHeight="1">
      <c r="A99" s="12">
        <v>6999</v>
      </c>
      <c r="B99" s="15" t="s">
        <v>161</v>
      </c>
      <c r="C99" s="13">
        <v>30307141</v>
      </c>
      <c r="D99" s="110">
        <v>14960000</v>
      </c>
      <c r="E99" s="40">
        <f>D99/C99</f>
        <v>0.49361303991029704</v>
      </c>
      <c r="F99" s="40"/>
      <c r="G99" s="45"/>
      <c r="H99" s="45"/>
      <c r="I99" s="45"/>
      <c r="J99" s="45"/>
      <c r="K99" s="45"/>
      <c r="L99" s="45"/>
    </row>
    <row r="100" spans="1:12" s="21" customFormat="1" ht="21" customHeight="1">
      <c r="A100" s="27">
        <v>7000</v>
      </c>
      <c r="B100" s="8" t="s">
        <v>68</v>
      </c>
      <c r="C100" s="3">
        <f>SUM(C101:C108)</f>
        <v>410716800</v>
      </c>
      <c r="D100" s="109">
        <f>SUM(D101:D108)</f>
        <v>144425794</v>
      </c>
      <c r="E100" s="56">
        <f>SUM(E101:E108)</f>
        <v>4.468154551270871</v>
      </c>
      <c r="F100" s="39">
        <f>G100/D100</f>
        <v>1.7597043780143593</v>
      </c>
      <c r="G100" s="45">
        <f>'[2]nam'!$D$119</f>
        <v>254146702</v>
      </c>
      <c r="H100" s="45"/>
      <c r="I100" s="45"/>
      <c r="J100" s="45"/>
      <c r="K100" s="45"/>
      <c r="L100" s="45"/>
    </row>
    <row r="101" spans="1:12" s="21" customFormat="1" ht="31.5" customHeight="1">
      <c r="A101" s="12">
        <v>7001</v>
      </c>
      <c r="B101" s="15" t="s">
        <v>172</v>
      </c>
      <c r="C101" s="13">
        <v>22156800</v>
      </c>
      <c r="D101" s="107">
        <v>37919500</v>
      </c>
      <c r="E101" s="40">
        <f aca="true" t="shared" si="2" ref="E101:E108">D101/C101</f>
        <v>1.711415908434431</v>
      </c>
      <c r="F101" s="37"/>
      <c r="G101" s="45"/>
      <c r="H101" s="45"/>
      <c r="I101" s="45"/>
      <c r="J101" s="45"/>
      <c r="K101" s="45"/>
      <c r="L101" s="45"/>
    </row>
    <row r="102" spans="1:12" s="21" customFormat="1" ht="21" customHeight="1">
      <c r="A102" s="98" t="s">
        <v>143</v>
      </c>
      <c r="B102" s="1" t="s">
        <v>126</v>
      </c>
      <c r="C102" s="13">
        <v>6000000</v>
      </c>
      <c r="D102" s="107">
        <v>1983000</v>
      </c>
      <c r="E102" s="40">
        <f t="shared" si="2"/>
        <v>0.3305</v>
      </c>
      <c r="F102" s="37"/>
      <c r="G102" s="45"/>
      <c r="H102" s="45"/>
      <c r="I102" s="45"/>
      <c r="J102" s="45"/>
      <c r="K102" s="45"/>
      <c r="L102" s="45"/>
    </row>
    <row r="103" spans="1:12" s="21" customFormat="1" ht="21" customHeight="1">
      <c r="A103" s="12">
        <v>7004</v>
      </c>
      <c r="B103" s="1" t="s">
        <v>70</v>
      </c>
      <c r="C103" s="13">
        <v>1820000</v>
      </c>
      <c r="D103" s="110">
        <v>1820000</v>
      </c>
      <c r="E103" s="40">
        <f t="shared" si="2"/>
        <v>1</v>
      </c>
      <c r="F103" s="37"/>
      <c r="G103" s="45"/>
      <c r="H103" s="45"/>
      <c r="I103" s="45"/>
      <c r="J103" s="45"/>
      <c r="K103" s="45"/>
      <c r="L103" s="45"/>
    </row>
    <row r="104" spans="1:12" s="21" customFormat="1" ht="21" customHeight="1">
      <c r="A104" s="12">
        <v>7049</v>
      </c>
      <c r="B104" s="1" t="s">
        <v>71</v>
      </c>
      <c r="C104" s="13">
        <v>37400000</v>
      </c>
      <c r="D104" s="107">
        <v>35700000</v>
      </c>
      <c r="E104" s="40">
        <f t="shared" si="2"/>
        <v>0.9545454545454546</v>
      </c>
      <c r="F104" s="37"/>
      <c r="G104" s="45"/>
      <c r="H104" s="45"/>
      <c r="I104" s="45"/>
      <c r="J104" s="45"/>
      <c r="K104" s="45"/>
      <c r="L104" s="45"/>
    </row>
    <row r="105" spans="1:12" s="21" customFormat="1" ht="21" customHeight="1">
      <c r="A105" s="12">
        <v>7049</v>
      </c>
      <c r="B105" s="1" t="s">
        <v>127</v>
      </c>
      <c r="C105" s="13">
        <v>91014000</v>
      </c>
      <c r="D105" s="107">
        <v>2500000</v>
      </c>
      <c r="E105" s="40">
        <f t="shared" si="2"/>
        <v>0.027468301579976706</v>
      </c>
      <c r="F105" s="40"/>
      <c r="G105" s="45"/>
      <c r="H105" s="45"/>
      <c r="I105" s="45"/>
      <c r="J105" s="45"/>
      <c r="K105" s="45"/>
      <c r="L105" s="45"/>
    </row>
    <row r="106" spans="1:12" s="21" customFormat="1" ht="28.5" customHeight="1">
      <c r="A106" s="12">
        <v>7049</v>
      </c>
      <c r="B106" s="15" t="s">
        <v>180</v>
      </c>
      <c r="C106" s="13">
        <f>166648000-20000000</f>
        <v>146648000</v>
      </c>
      <c r="D106" s="107">
        <f>44897000-9793706</f>
        <v>35103294</v>
      </c>
      <c r="E106" s="40">
        <f t="shared" si="2"/>
        <v>0.23937110632262287</v>
      </c>
      <c r="F106" s="53"/>
      <c r="G106" s="45"/>
      <c r="H106" s="45">
        <v>102703294</v>
      </c>
      <c r="I106" s="45">
        <v>112497000</v>
      </c>
      <c r="J106" s="45"/>
      <c r="K106" s="45"/>
      <c r="L106" s="45"/>
    </row>
    <row r="107" spans="1:12" s="21" customFormat="1" ht="28.5" customHeight="1">
      <c r="A107" s="12">
        <v>7049</v>
      </c>
      <c r="B107" s="15" t="s">
        <v>181</v>
      </c>
      <c r="C107" s="13">
        <v>10000000</v>
      </c>
      <c r="D107" s="107">
        <f>4900000*2</f>
        <v>9800000</v>
      </c>
      <c r="E107" s="40"/>
      <c r="F107" s="53"/>
      <c r="G107" s="45"/>
      <c r="H107" s="45"/>
      <c r="I107" s="45">
        <f>I106-H106</f>
        <v>9793706</v>
      </c>
      <c r="J107" s="45"/>
      <c r="K107" s="45"/>
      <c r="L107" s="45"/>
    </row>
    <row r="108" spans="1:12" s="21" customFormat="1" ht="28.5" customHeight="1">
      <c r="A108" s="12">
        <v>7049</v>
      </c>
      <c r="B108" s="15" t="s">
        <v>182</v>
      </c>
      <c r="C108" s="13">
        <v>95678000</v>
      </c>
      <c r="D108" s="107">
        <v>19600000</v>
      </c>
      <c r="E108" s="40">
        <f t="shared" si="2"/>
        <v>0.20485378038838606</v>
      </c>
      <c r="F108" s="53"/>
      <c r="G108" s="45"/>
      <c r="H108" s="45"/>
      <c r="I108" s="45"/>
      <c r="J108" s="45"/>
      <c r="K108" s="45"/>
      <c r="L108" s="45"/>
    </row>
    <row r="109" spans="1:12" s="21" customFormat="1" ht="21" customHeight="1">
      <c r="A109" s="27">
        <v>7050</v>
      </c>
      <c r="B109" s="8" t="s">
        <v>173</v>
      </c>
      <c r="C109" s="32">
        <f>C110</f>
        <v>10000000</v>
      </c>
      <c r="D109" s="118">
        <f>D110</f>
        <v>10000000</v>
      </c>
      <c r="E109" s="38"/>
      <c r="F109" s="119"/>
      <c r="G109" s="45"/>
      <c r="H109" s="45"/>
      <c r="I109" s="45"/>
      <c r="J109" s="45"/>
      <c r="K109" s="45"/>
      <c r="L109" s="45"/>
    </row>
    <row r="110" spans="1:12" s="21" customFormat="1" ht="21" customHeight="1">
      <c r="A110" s="12">
        <v>7053</v>
      </c>
      <c r="B110" s="1" t="s">
        <v>174</v>
      </c>
      <c r="C110" s="13">
        <v>10000000</v>
      </c>
      <c r="D110" s="107">
        <f>C110</f>
        <v>10000000</v>
      </c>
      <c r="E110" s="40"/>
      <c r="F110" s="53"/>
      <c r="G110" s="45"/>
      <c r="H110" s="45"/>
      <c r="I110" s="45"/>
      <c r="J110" s="45"/>
      <c r="K110" s="45"/>
      <c r="L110" s="45"/>
    </row>
    <row r="111" spans="1:12" s="21" customFormat="1" ht="21" customHeight="1">
      <c r="A111" s="27">
        <v>7750</v>
      </c>
      <c r="B111" s="8" t="s">
        <v>64</v>
      </c>
      <c r="C111" s="3">
        <f>SUM(C112:C115)</f>
        <v>51888000</v>
      </c>
      <c r="D111" s="109">
        <f>SUM(D112:D115)</f>
        <v>54749525</v>
      </c>
      <c r="E111" s="56">
        <f>SUM(E112:E115)</f>
        <v>1.9649685970209338</v>
      </c>
      <c r="F111" s="39">
        <f>G111/D111</f>
        <v>0.9725922918965964</v>
      </c>
      <c r="G111" s="45">
        <f>'[2]nam'!$D$128</f>
        <v>53248966</v>
      </c>
      <c r="H111" s="45"/>
      <c r="I111" s="45"/>
      <c r="J111" s="45"/>
      <c r="K111" s="45"/>
      <c r="L111" s="45"/>
    </row>
    <row r="112" spans="1:12" s="21" customFormat="1" ht="21" customHeight="1">
      <c r="A112" s="12">
        <v>7756</v>
      </c>
      <c r="B112" s="1" t="s">
        <v>128</v>
      </c>
      <c r="C112" s="13">
        <v>5888000</v>
      </c>
      <c r="D112" s="110">
        <v>3551400</v>
      </c>
      <c r="E112" s="40">
        <f>D112/C112</f>
        <v>0.6031589673913044</v>
      </c>
      <c r="F112" s="40"/>
      <c r="G112" s="45"/>
      <c r="H112" s="45"/>
      <c r="I112" s="45"/>
      <c r="J112" s="45"/>
      <c r="K112" s="45"/>
      <c r="L112" s="45"/>
    </row>
    <row r="113" spans="1:12" s="21" customFormat="1" ht="34.5" customHeight="1">
      <c r="A113" s="12">
        <v>7757</v>
      </c>
      <c r="B113" s="15" t="s">
        <v>120</v>
      </c>
      <c r="C113" s="13">
        <v>13000000</v>
      </c>
      <c r="D113" s="110">
        <v>11156765</v>
      </c>
      <c r="E113" s="40"/>
      <c r="F113" s="40"/>
      <c r="G113" s="45"/>
      <c r="H113" s="45"/>
      <c r="I113" s="45"/>
      <c r="J113" s="45"/>
      <c r="K113" s="45"/>
      <c r="L113" s="45"/>
    </row>
    <row r="114" spans="1:12" s="21" customFormat="1" ht="22.5" customHeight="1">
      <c r="A114" s="12">
        <v>7761</v>
      </c>
      <c r="B114" s="1" t="s">
        <v>111</v>
      </c>
      <c r="C114" s="13">
        <v>6000000</v>
      </c>
      <c r="D114" s="110">
        <v>3272500</v>
      </c>
      <c r="E114" s="40"/>
      <c r="F114" s="40"/>
      <c r="G114" s="45"/>
      <c r="H114" s="45"/>
      <c r="I114" s="45"/>
      <c r="J114" s="45"/>
      <c r="K114" s="45"/>
      <c r="L114" s="45"/>
    </row>
    <row r="115" spans="1:12" s="21" customFormat="1" ht="22.5" customHeight="1">
      <c r="A115" s="12">
        <v>7799</v>
      </c>
      <c r="B115" s="1" t="s">
        <v>183</v>
      </c>
      <c r="C115" s="13">
        <v>27000000</v>
      </c>
      <c r="D115" s="110">
        <v>36768860</v>
      </c>
      <c r="E115" s="40">
        <f>D115/C115</f>
        <v>1.3618096296296296</v>
      </c>
      <c r="F115" s="40"/>
      <c r="G115" s="45"/>
      <c r="H115" s="45"/>
      <c r="I115" s="45"/>
      <c r="J115" s="45"/>
      <c r="K115" s="45"/>
      <c r="L115" s="45"/>
    </row>
    <row r="116" spans="1:12" s="21" customFormat="1" ht="22.5" customHeight="1">
      <c r="A116" s="81">
        <v>1.2</v>
      </c>
      <c r="B116" s="82" t="s">
        <v>105</v>
      </c>
      <c r="C116" s="85">
        <f>C117+C119+C121+C126</f>
        <v>1134132859</v>
      </c>
      <c r="D116" s="112">
        <f>D117+D119+D121+D126</f>
        <v>1022568039</v>
      </c>
      <c r="E116" s="83">
        <f>D116/C116</f>
        <v>0.9016298495236527</v>
      </c>
      <c r="F116" s="88">
        <f>G116/D116</f>
        <v>1.109102588527119</v>
      </c>
      <c r="G116" s="45">
        <f>C116</f>
        <v>1134132859</v>
      </c>
      <c r="H116" s="45"/>
      <c r="I116" s="45"/>
      <c r="J116" s="45"/>
      <c r="K116" s="45"/>
      <c r="L116" s="45"/>
    </row>
    <row r="117" spans="1:12" s="21" customFormat="1" ht="18.75" customHeight="1">
      <c r="A117" s="27">
        <v>6000</v>
      </c>
      <c r="B117" s="8" t="s">
        <v>34</v>
      </c>
      <c r="C117" s="22">
        <f>SUM(C118:C118)</f>
        <v>574392000</v>
      </c>
      <c r="D117" s="104">
        <f>SUM(D118:D118)</f>
        <v>558786007</v>
      </c>
      <c r="E117" s="57">
        <f>SUM(E118:E118)</f>
        <v>0.9728304137244251</v>
      </c>
      <c r="F117" s="39"/>
      <c r="G117" s="45">
        <f>'[2]nam'!$D$65</f>
        <v>522911115</v>
      </c>
      <c r="H117" s="45"/>
      <c r="I117" s="45"/>
      <c r="J117" s="45"/>
      <c r="K117" s="45"/>
      <c r="L117" s="45"/>
    </row>
    <row r="118" spans="1:12" s="21" customFormat="1" ht="22.5" customHeight="1">
      <c r="A118" s="12">
        <v>6001</v>
      </c>
      <c r="B118" s="1" t="s">
        <v>30</v>
      </c>
      <c r="C118" s="50">
        <v>574392000</v>
      </c>
      <c r="D118" s="105">
        <v>558786007</v>
      </c>
      <c r="E118" s="40">
        <f>D118/C118</f>
        <v>0.9728304137244251</v>
      </c>
      <c r="F118" s="40"/>
      <c r="G118" s="45"/>
      <c r="H118" s="45"/>
      <c r="I118" s="45"/>
      <c r="J118" s="45"/>
      <c r="K118" s="45"/>
      <c r="L118" s="45"/>
    </row>
    <row r="119" spans="1:12" s="23" customFormat="1" ht="27.75" customHeight="1">
      <c r="A119" s="97">
        <v>6050</v>
      </c>
      <c r="B119" s="11" t="s">
        <v>119</v>
      </c>
      <c r="C119" s="55">
        <f>C120</f>
        <v>77983433</v>
      </c>
      <c r="D119" s="113"/>
      <c r="E119" s="55">
        <f>E120</f>
        <v>0</v>
      </c>
      <c r="F119" s="39"/>
      <c r="G119" s="46"/>
      <c r="H119" s="46"/>
      <c r="I119" s="46"/>
      <c r="J119" s="46"/>
      <c r="K119" s="46"/>
      <c r="L119" s="46"/>
    </row>
    <row r="120" spans="1:12" s="21" customFormat="1" ht="29.25" customHeight="1">
      <c r="A120" s="12">
        <v>6051</v>
      </c>
      <c r="B120" s="15" t="s">
        <v>119</v>
      </c>
      <c r="C120" s="50">
        <v>77983433</v>
      </c>
      <c r="D120" s="105"/>
      <c r="E120" s="40"/>
      <c r="F120" s="40"/>
      <c r="G120" s="45"/>
      <c r="H120" s="45"/>
      <c r="I120" s="45"/>
      <c r="J120" s="45"/>
      <c r="K120" s="45"/>
      <c r="L120" s="45"/>
    </row>
    <row r="121" spans="1:12" s="21" customFormat="1" ht="22.5" customHeight="1">
      <c r="A121" s="27">
        <v>6100</v>
      </c>
      <c r="B121" s="8" t="s">
        <v>35</v>
      </c>
      <c r="C121" s="22">
        <f>SUM(C122:C125)</f>
        <v>318871937</v>
      </c>
      <c r="D121" s="104">
        <f>SUM(D122:D125)</f>
        <v>304766313</v>
      </c>
      <c r="E121" s="57">
        <f>SUM(E122:E125)</f>
        <v>3.820756440552039</v>
      </c>
      <c r="F121" s="39">
        <f>G121/D121</f>
        <v>0.3356137723791015</v>
      </c>
      <c r="G121" s="45">
        <f>'[2]CK Q4'!$D$67</f>
        <v>102283772</v>
      </c>
      <c r="H121" s="45"/>
      <c r="I121" s="45"/>
      <c r="J121" s="45"/>
      <c r="K121" s="45"/>
      <c r="L121" s="45"/>
    </row>
    <row r="122" spans="1:12" s="21" customFormat="1" ht="22.5" customHeight="1">
      <c r="A122" s="12">
        <v>6101</v>
      </c>
      <c r="B122" s="1" t="s">
        <v>31</v>
      </c>
      <c r="C122" s="50">
        <v>8568000</v>
      </c>
      <c r="D122" s="105">
        <v>7644000</v>
      </c>
      <c r="E122" s="40">
        <f>D122/C122</f>
        <v>0.8921568627450981</v>
      </c>
      <c r="F122" s="40"/>
      <c r="G122" s="45">
        <f>'[2]nam'!$D$67</f>
        <v>280954013</v>
      </c>
      <c r="H122" s="45"/>
      <c r="I122" s="45"/>
      <c r="J122" s="45"/>
      <c r="K122" s="45"/>
      <c r="L122" s="45"/>
    </row>
    <row r="123" spans="1:12" s="21" customFormat="1" ht="22.5" customHeight="1">
      <c r="A123" s="12">
        <v>6112</v>
      </c>
      <c r="B123" s="1" t="s">
        <v>32</v>
      </c>
      <c r="C123" s="50">
        <v>198452897</v>
      </c>
      <c r="D123" s="105">
        <v>186504240</v>
      </c>
      <c r="E123" s="40">
        <f>D123/C123</f>
        <v>0.9397909671230448</v>
      </c>
      <c r="F123" s="40"/>
      <c r="G123" s="45"/>
      <c r="H123" s="45"/>
      <c r="I123" s="45"/>
      <c r="J123" s="45"/>
      <c r="K123" s="45"/>
      <c r="L123" s="45"/>
    </row>
    <row r="124" spans="1:12" s="21" customFormat="1" ht="22.5" customHeight="1">
      <c r="A124" s="12">
        <v>6113</v>
      </c>
      <c r="B124" s="1" t="s">
        <v>33</v>
      </c>
      <c r="C124" s="50">
        <v>1680000</v>
      </c>
      <c r="D124" s="105">
        <v>1680000</v>
      </c>
      <c r="E124" s="40">
        <f>D124/C124</f>
        <v>1</v>
      </c>
      <c r="F124" s="40"/>
      <c r="G124" s="45"/>
      <c r="H124" s="45"/>
      <c r="I124" s="45"/>
      <c r="J124" s="45"/>
      <c r="K124" s="45"/>
      <c r="L124" s="45"/>
    </row>
    <row r="125" spans="1:12" s="21" customFormat="1" ht="22.5" customHeight="1">
      <c r="A125" s="12">
        <v>6115</v>
      </c>
      <c r="B125" s="1" t="s">
        <v>88</v>
      </c>
      <c r="C125" s="50">
        <v>110171040</v>
      </c>
      <c r="D125" s="105">
        <v>108938073</v>
      </c>
      <c r="E125" s="40">
        <f>D125/C125</f>
        <v>0.9888086106838966</v>
      </c>
      <c r="F125" s="40"/>
      <c r="G125" s="45"/>
      <c r="H125" s="45"/>
      <c r="I125" s="45"/>
      <c r="J125" s="45"/>
      <c r="K125" s="45"/>
      <c r="L125" s="45"/>
    </row>
    <row r="126" spans="1:12" s="21" customFormat="1" ht="22.5" customHeight="1">
      <c r="A126" s="27">
        <v>6300</v>
      </c>
      <c r="B126" s="8" t="s">
        <v>39</v>
      </c>
      <c r="C126" s="22">
        <f>SUM(C127:C130)</f>
        <v>162885489</v>
      </c>
      <c r="D126" s="104">
        <f>SUM(D127:D130)</f>
        <v>159015719</v>
      </c>
      <c r="E126" s="57">
        <f>SUM(E127:E130)</f>
        <v>3.898754263375461</v>
      </c>
      <c r="F126" s="39">
        <f>G126/D126</f>
        <v>1.1984809438870632</v>
      </c>
      <c r="G126" s="45">
        <f>'[2]nam'!$D$72</f>
        <v>190577309</v>
      </c>
      <c r="H126" s="45"/>
      <c r="I126" s="45"/>
      <c r="J126" s="45"/>
      <c r="K126" s="45"/>
      <c r="L126" s="45"/>
    </row>
    <row r="127" spans="1:12" s="21" customFormat="1" ht="22.5" customHeight="1">
      <c r="A127" s="12">
        <v>6301</v>
      </c>
      <c r="B127" s="1" t="s">
        <v>40</v>
      </c>
      <c r="C127" s="50">
        <v>121297627</v>
      </c>
      <c r="D127" s="107">
        <v>118521464</v>
      </c>
      <c r="E127" s="40">
        <f>D127/C127</f>
        <v>0.9771128004012807</v>
      </c>
      <c r="F127" s="40"/>
      <c r="G127" s="45"/>
      <c r="H127" s="45"/>
      <c r="I127" s="45"/>
      <c r="J127" s="45"/>
      <c r="K127" s="45"/>
      <c r="L127" s="45"/>
    </row>
    <row r="128" spans="1:12" s="21" customFormat="1" ht="22.5" customHeight="1">
      <c r="A128" s="12">
        <v>6302</v>
      </c>
      <c r="B128" s="1" t="s">
        <v>41</v>
      </c>
      <c r="C128" s="50">
        <v>20793931</v>
      </c>
      <c r="D128" s="107">
        <v>20243451</v>
      </c>
      <c r="E128" s="40">
        <f>D128/C128</f>
        <v>0.973526891091444</v>
      </c>
      <c r="F128" s="40"/>
      <c r="G128" s="45"/>
      <c r="H128" s="45"/>
      <c r="I128" s="45"/>
      <c r="J128" s="45"/>
      <c r="K128" s="45"/>
      <c r="L128" s="45"/>
    </row>
    <row r="129" spans="1:12" s="21" customFormat="1" ht="22.5" customHeight="1">
      <c r="A129" s="12">
        <v>6303</v>
      </c>
      <c r="B129" s="1" t="s">
        <v>42</v>
      </c>
      <c r="C129" s="50">
        <v>13862621</v>
      </c>
      <c r="D129" s="107">
        <v>13495635</v>
      </c>
      <c r="E129" s="40">
        <f>D129/C129</f>
        <v>0.9735269398189563</v>
      </c>
      <c r="F129" s="40"/>
      <c r="G129" s="45"/>
      <c r="H129" s="45"/>
      <c r="I129" s="45"/>
      <c r="J129" s="45"/>
      <c r="K129" s="45"/>
      <c r="L129" s="45"/>
    </row>
    <row r="130" spans="1:12" s="21" customFormat="1" ht="22.5" customHeight="1">
      <c r="A130" s="12">
        <v>6304</v>
      </c>
      <c r="B130" s="1" t="s">
        <v>43</v>
      </c>
      <c r="C130" s="50">
        <v>6931310</v>
      </c>
      <c r="D130" s="107">
        <v>6755169</v>
      </c>
      <c r="E130" s="40">
        <f>D130/C130</f>
        <v>0.9745876320637802</v>
      </c>
      <c r="F130" s="40"/>
      <c r="G130" s="45"/>
      <c r="H130" s="45"/>
      <c r="I130" s="45"/>
      <c r="J130" s="45"/>
      <c r="K130" s="45"/>
      <c r="L130" s="45"/>
    </row>
    <row r="131" spans="1:12" s="21" customFormat="1" ht="30" customHeight="1">
      <c r="A131" s="81">
        <v>1.2</v>
      </c>
      <c r="B131" s="82" t="s">
        <v>5</v>
      </c>
      <c r="C131" s="86">
        <f>C132+C135+C137+C139+C143+C149</f>
        <v>1522098000</v>
      </c>
      <c r="D131" s="114">
        <f>D132+D135+D137+D139+D143+D149</f>
        <v>833059067</v>
      </c>
      <c r="E131" s="87">
        <f>E132+E135+E137+E139+E143+E149</f>
        <v>5.732956841728537</v>
      </c>
      <c r="F131" s="88">
        <f>G131/D131</f>
        <v>0.6850999426190748</v>
      </c>
      <c r="G131" s="95">
        <f>G132+G135+G137+G139+G143+G149</f>
        <v>570728719</v>
      </c>
      <c r="H131" s="45"/>
      <c r="I131" s="45"/>
      <c r="J131" s="45"/>
      <c r="K131" s="45"/>
      <c r="L131" s="45"/>
    </row>
    <row r="132" spans="1:12" s="21" customFormat="1" ht="19.5" customHeight="1">
      <c r="A132" s="27">
        <v>6100</v>
      </c>
      <c r="B132" s="14" t="s">
        <v>34</v>
      </c>
      <c r="C132" s="17">
        <f>SUM(C133:C134)</f>
        <v>346627920</v>
      </c>
      <c r="D132" s="115">
        <f>SUM(D133:D134)</f>
        <v>570376387</v>
      </c>
      <c r="E132" s="40">
        <f>D132/C132</f>
        <v>1.645500417277408</v>
      </c>
      <c r="F132" s="39"/>
      <c r="G132" s="45">
        <f>'[2]nam'!$D$134</f>
        <v>294225263</v>
      </c>
      <c r="H132" s="45"/>
      <c r="I132" s="45"/>
      <c r="J132" s="45"/>
      <c r="K132" s="45"/>
      <c r="L132" s="45"/>
    </row>
    <row r="133" spans="1:12" s="21" customFormat="1" ht="19.5" customHeight="1">
      <c r="A133" s="12">
        <v>6105</v>
      </c>
      <c r="B133" s="1" t="s">
        <v>74</v>
      </c>
      <c r="C133" s="2">
        <v>334627920</v>
      </c>
      <c r="D133" s="116">
        <v>517172576</v>
      </c>
      <c r="E133" s="40">
        <f>D133/C133</f>
        <v>1.545515317430775</v>
      </c>
      <c r="F133" s="42"/>
      <c r="G133" s="45"/>
      <c r="H133" s="45"/>
      <c r="I133" s="45"/>
      <c r="J133" s="45"/>
      <c r="K133" s="45"/>
      <c r="L133" s="45"/>
    </row>
    <row r="134" spans="1:12" s="21" customFormat="1" ht="19.5" customHeight="1">
      <c r="A134" s="12">
        <v>6149</v>
      </c>
      <c r="B134" s="1" t="s">
        <v>92</v>
      </c>
      <c r="C134" s="2">
        <v>12000000</v>
      </c>
      <c r="D134" s="116">
        <v>53203811</v>
      </c>
      <c r="E134" s="40">
        <f>D134/C134</f>
        <v>4.433650916666667</v>
      </c>
      <c r="F134" s="42"/>
      <c r="G134" s="45"/>
      <c r="H134" s="45"/>
      <c r="I134" s="45"/>
      <c r="J134" s="45"/>
      <c r="K134" s="45"/>
      <c r="L134" s="45"/>
    </row>
    <row r="135" spans="1:12" s="21" customFormat="1" ht="19.5" customHeight="1">
      <c r="A135" s="27">
        <v>6400</v>
      </c>
      <c r="B135" s="27" t="s">
        <v>75</v>
      </c>
      <c r="C135" s="3">
        <f>SUM(C136:C136)</f>
        <v>66070080</v>
      </c>
      <c r="D135" s="109">
        <f>SUM(D136:D136)</f>
        <v>69556680</v>
      </c>
      <c r="E135" s="56">
        <f>SUM(E136:E136)</f>
        <v>1.0527712392659432</v>
      </c>
      <c r="F135" s="39">
        <f>G135/D135</f>
        <v>1.128893443447847</v>
      </c>
      <c r="G135" s="45">
        <f>'[2]nam'!$D$137</f>
        <v>78522080</v>
      </c>
      <c r="H135" s="45"/>
      <c r="I135" s="45"/>
      <c r="J135" s="45"/>
      <c r="K135" s="45"/>
      <c r="L135" s="45"/>
    </row>
    <row r="136" spans="1:12" s="21" customFormat="1" ht="19.5" customHeight="1">
      <c r="A136" s="12">
        <v>6449</v>
      </c>
      <c r="B136" s="1" t="s">
        <v>112</v>
      </c>
      <c r="C136" s="13">
        <v>66070080</v>
      </c>
      <c r="D136" s="116">
        <v>69556680</v>
      </c>
      <c r="E136" s="40">
        <f>(D136/C136)</f>
        <v>1.0527712392659432</v>
      </c>
      <c r="F136" s="53"/>
      <c r="G136" s="45"/>
      <c r="H136" s="45"/>
      <c r="I136" s="45"/>
      <c r="J136" s="45"/>
      <c r="K136" s="45"/>
      <c r="L136" s="45"/>
    </row>
    <row r="137" spans="1:12" s="21" customFormat="1" ht="19.5" customHeight="1">
      <c r="A137" s="99" t="s">
        <v>81</v>
      </c>
      <c r="B137" s="8" t="s">
        <v>82</v>
      </c>
      <c r="C137" s="3">
        <f>SUM(C138)</f>
        <v>13000000</v>
      </c>
      <c r="D137" s="109">
        <f>SUM(D138)</f>
        <v>0</v>
      </c>
      <c r="E137" s="39"/>
      <c r="F137" s="39"/>
      <c r="G137" s="45"/>
      <c r="H137" s="45"/>
      <c r="I137" s="45"/>
      <c r="J137" s="45"/>
      <c r="K137" s="45"/>
      <c r="L137" s="45"/>
    </row>
    <row r="138" spans="1:12" s="21" customFormat="1" ht="21" customHeight="1">
      <c r="A138" s="12">
        <v>6758</v>
      </c>
      <c r="B138" s="1" t="s">
        <v>76</v>
      </c>
      <c r="C138" s="13">
        <v>13000000</v>
      </c>
      <c r="D138" s="116"/>
      <c r="E138" s="40">
        <f>D138/C138</f>
        <v>0</v>
      </c>
      <c r="F138" s="37"/>
      <c r="G138" s="45"/>
      <c r="H138" s="45"/>
      <c r="I138" s="45"/>
      <c r="J138" s="45"/>
      <c r="K138" s="45"/>
      <c r="L138" s="45"/>
    </row>
    <row r="139" spans="1:12" s="21" customFormat="1" ht="21" customHeight="1">
      <c r="A139" s="27">
        <v>7000</v>
      </c>
      <c r="B139" s="8" t="s">
        <v>77</v>
      </c>
      <c r="C139" s="3">
        <f>SUM(C140:C142)</f>
        <v>214800000</v>
      </c>
      <c r="D139" s="109">
        <f>SUM(D140:D142)</f>
        <v>74700000</v>
      </c>
      <c r="E139" s="39"/>
      <c r="F139" s="39">
        <f>G139/D139</f>
        <v>0.024096385542168676</v>
      </c>
      <c r="G139" s="45">
        <f>'[2]nam'!$D$141</f>
        <v>1800000</v>
      </c>
      <c r="H139" s="45"/>
      <c r="I139" s="45"/>
      <c r="J139" s="45"/>
      <c r="K139" s="45"/>
      <c r="L139" s="45"/>
    </row>
    <row r="140" spans="1:12" s="21" customFormat="1" ht="21" customHeight="1">
      <c r="A140" s="12">
        <v>7001</v>
      </c>
      <c r="B140" s="1" t="s">
        <v>69</v>
      </c>
      <c r="C140" s="13">
        <v>207000000</v>
      </c>
      <c r="D140" s="109"/>
      <c r="E140" s="40">
        <f>D140/C140</f>
        <v>0</v>
      </c>
      <c r="F140" s="37"/>
      <c r="G140" s="45"/>
      <c r="H140" s="45"/>
      <c r="I140" s="45"/>
      <c r="J140" s="45"/>
      <c r="K140" s="45"/>
      <c r="L140" s="45"/>
    </row>
    <row r="141" spans="1:12" s="21" customFormat="1" ht="21" customHeight="1">
      <c r="A141" s="12">
        <v>7004</v>
      </c>
      <c r="B141" s="1" t="s">
        <v>78</v>
      </c>
      <c r="C141" s="13">
        <v>1800000</v>
      </c>
      <c r="D141" s="110">
        <v>1800000</v>
      </c>
      <c r="E141" s="40">
        <f>D141/C141</f>
        <v>1</v>
      </c>
      <c r="F141" s="37"/>
      <c r="G141" s="45"/>
      <c r="H141" s="45"/>
      <c r="I141" s="45"/>
      <c r="J141" s="45"/>
      <c r="K141" s="45"/>
      <c r="L141" s="45"/>
    </row>
    <row r="142" spans="1:12" s="21" customFormat="1" ht="21" customHeight="1">
      <c r="A142" s="12">
        <v>7049</v>
      </c>
      <c r="B142" s="1" t="s">
        <v>73</v>
      </c>
      <c r="C142" s="13">
        <v>6000000</v>
      </c>
      <c r="D142" s="110">
        <v>72900000</v>
      </c>
      <c r="E142" s="40">
        <f>D142/C142</f>
        <v>12.15</v>
      </c>
      <c r="F142" s="37"/>
      <c r="G142" s="45"/>
      <c r="H142" s="45"/>
      <c r="I142" s="45"/>
      <c r="J142" s="45"/>
      <c r="K142" s="45"/>
      <c r="L142" s="45"/>
    </row>
    <row r="143" spans="1:12" s="21" customFormat="1" ht="21" customHeight="1">
      <c r="A143" s="27">
        <v>7750</v>
      </c>
      <c r="B143" s="8" t="s">
        <v>64</v>
      </c>
      <c r="C143" s="3">
        <f>SUM(C144:C148)</f>
        <v>139100000</v>
      </c>
      <c r="D143" s="109">
        <f>SUM(D144:D148)</f>
        <v>118426000</v>
      </c>
      <c r="E143" s="56">
        <f>SUM(E144:E148)</f>
        <v>3.0346851851851855</v>
      </c>
      <c r="F143" s="39">
        <f>G143/D143</f>
        <v>1.6565735227061624</v>
      </c>
      <c r="G143" s="45">
        <f>'[2]nam'!$D$144</f>
        <v>196181376</v>
      </c>
      <c r="H143" s="45"/>
      <c r="I143" s="45"/>
      <c r="J143" s="45"/>
      <c r="K143" s="45"/>
      <c r="L143" s="45"/>
    </row>
    <row r="144" spans="1:12" s="21" customFormat="1" ht="21" customHeight="1">
      <c r="A144" s="12">
        <v>7753</v>
      </c>
      <c r="B144" s="1" t="s">
        <v>186</v>
      </c>
      <c r="C144" s="13">
        <v>18000000</v>
      </c>
      <c r="D144" s="110">
        <v>8531000</v>
      </c>
      <c r="E144" s="40">
        <f>D144/C144</f>
        <v>0.47394444444444445</v>
      </c>
      <c r="F144" s="39"/>
      <c r="G144" s="45"/>
      <c r="H144" s="45"/>
      <c r="I144" s="45"/>
      <c r="J144" s="45"/>
      <c r="K144" s="45"/>
      <c r="L144" s="45"/>
    </row>
    <row r="145" spans="1:12" s="21" customFormat="1" ht="21" customHeight="1">
      <c r="A145" s="12">
        <v>7799</v>
      </c>
      <c r="B145" s="1" t="s">
        <v>113</v>
      </c>
      <c r="C145" s="13">
        <v>96000000</v>
      </c>
      <c r="D145" s="110">
        <f>46*2000000</f>
        <v>92000000</v>
      </c>
      <c r="E145" s="40">
        <f>D145/C145</f>
        <v>0.9583333333333334</v>
      </c>
      <c r="F145" s="53"/>
      <c r="G145" s="45"/>
      <c r="H145" s="45"/>
      <c r="I145" s="45"/>
      <c r="J145" s="45"/>
      <c r="K145" s="45"/>
      <c r="L145" s="45"/>
    </row>
    <row r="146" spans="1:12" s="21" customFormat="1" ht="21" customHeight="1">
      <c r="A146" s="12">
        <v>7799</v>
      </c>
      <c r="B146" s="1" t="s">
        <v>185</v>
      </c>
      <c r="C146" s="13">
        <v>13500000</v>
      </c>
      <c r="D146" s="110">
        <f>9575000-880000</f>
        <v>8695000</v>
      </c>
      <c r="E146" s="40">
        <f>D146/C146</f>
        <v>0.644074074074074</v>
      </c>
      <c r="F146" s="53"/>
      <c r="G146" s="45"/>
      <c r="H146" s="45"/>
      <c r="I146" s="45"/>
      <c r="J146" s="45"/>
      <c r="K146" s="45"/>
      <c r="L146" s="45"/>
    </row>
    <row r="147" spans="1:12" s="21" customFormat="1" ht="21" customHeight="1">
      <c r="A147" s="12">
        <v>7799</v>
      </c>
      <c r="B147" s="1" t="s">
        <v>80</v>
      </c>
      <c r="C147" s="13">
        <v>9600000</v>
      </c>
      <c r="D147" s="110">
        <f>46*200000</f>
        <v>9200000</v>
      </c>
      <c r="E147" s="40">
        <f>D147/C147</f>
        <v>0.9583333333333334</v>
      </c>
      <c r="F147" s="53"/>
      <c r="G147" s="45"/>
      <c r="H147" s="45"/>
      <c r="I147" s="45"/>
      <c r="J147" s="45"/>
      <c r="K147" s="45"/>
      <c r="L147" s="45"/>
    </row>
    <row r="148" spans="1:12" s="21" customFormat="1" ht="21" customHeight="1">
      <c r="A148" s="12">
        <v>7799</v>
      </c>
      <c r="B148" s="1" t="s">
        <v>116</v>
      </c>
      <c r="C148" s="13">
        <v>2000000</v>
      </c>
      <c r="D148" s="110"/>
      <c r="E148" s="40">
        <f>D148/C148</f>
        <v>0</v>
      </c>
      <c r="F148" s="53"/>
      <c r="G148" s="45"/>
      <c r="H148" s="45"/>
      <c r="I148" s="45"/>
      <c r="J148" s="45"/>
      <c r="K148" s="45"/>
      <c r="L148" s="45"/>
    </row>
    <row r="149" spans="1:12" s="21" customFormat="1" ht="21" customHeight="1">
      <c r="A149" s="97">
        <v>6950</v>
      </c>
      <c r="B149" s="29" t="s">
        <v>114</v>
      </c>
      <c r="C149" s="3">
        <f>SUM(C150:C151)</f>
        <v>742500000</v>
      </c>
      <c r="D149" s="109"/>
      <c r="E149" s="39"/>
      <c r="F149" s="39"/>
      <c r="G149" s="45"/>
      <c r="H149" s="45"/>
      <c r="I149" s="45"/>
      <c r="J149" s="45"/>
      <c r="K149" s="45"/>
      <c r="L149" s="45"/>
    </row>
    <row r="150" spans="1:12" s="21" customFormat="1" ht="21" customHeight="1">
      <c r="A150" s="12">
        <v>6954</v>
      </c>
      <c r="B150" s="1" t="s">
        <v>115</v>
      </c>
      <c r="C150" s="13">
        <v>392500000</v>
      </c>
      <c r="D150" s="110"/>
      <c r="E150" s="40">
        <f>D150/C150</f>
        <v>0</v>
      </c>
      <c r="F150" s="37"/>
      <c r="G150" s="45"/>
      <c r="H150" s="45"/>
      <c r="I150" s="45"/>
      <c r="J150" s="45"/>
      <c r="K150" s="45"/>
      <c r="L150" s="45"/>
    </row>
    <row r="151" spans="1:12" s="21" customFormat="1" ht="21" customHeight="1">
      <c r="A151" s="12">
        <v>6956</v>
      </c>
      <c r="B151" s="1" t="s">
        <v>129</v>
      </c>
      <c r="C151" s="13">
        <v>350000000</v>
      </c>
      <c r="D151" s="110"/>
      <c r="E151" s="40">
        <f>D151/C151</f>
        <v>0</v>
      </c>
      <c r="F151" s="37"/>
      <c r="G151" s="45"/>
      <c r="H151" s="45"/>
      <c r="I151" s="45"/>
      <c r="J151" s="45"/>
      <c r="K151" s="45"/>
      <c r="L151" s="45"/>
    </row>
    <row r="152" spans="1:6" ht="15.75">
      <c r="A152" s="152"/>
      <c r="D152" s="133" t="s">
        <v>184</v>
      </c>
      <c r="E152" s="133"/>
      <c r="F152" s="133"/>
    </row>
    <row r="153" spans="1:6" ht="15.75">
      <c r="A153" s="152"/>
      <c r="D153" s="134" t="s">
        <v>29</v>
      </c>
      <c r="E153" s="134"/>
      <c r="F153" s="134"/>
    </row>
    <row r="154" spans="1:6" ht="15.75">
      <c r="A154" s="100"/>
      <c r="D154" s="135" t="s">
        <v>152</v>
      </c>
      <c r="E154" s="135"/>
      <c r="F154" s="135"/>
    </row>
    <row r="158" spans="4:6" ht="15.75">
      <c r="D158" s="130" t="s">
        <v>134</v>
      </c>
      <c r="E158" s="130"/>
      <c r="F158" s="130"/>
    </row>
  </sheetData>
  <sheetProtection/>
  <mergeCells count="23">
    <mergeCell ref="A152:A153"/>
    <mergeCell ref="D152:F152"/>
    <mergeCell ref="D153:F153"/>
    <mergeCell ref="D154:F154"/>
    <mergeCell ref="D158:F158"/>
    <mergeCell ref="A11:A12"/>
    <mergeCell ref="B11:B12"/>
    <mergeCell ref="C11:C12"/>
    <mergeCell ref="D11:D12"/>
    <mergeCell ref="E11:E12"/>
    <mergeCell ref="F11:F12"/>
    <mergeCell ref="A5:F5"/>
    <mergeCell ref="A6:F6"/>
    <mergeCell ref="A7:F7"/>
    <mergeCell ref="A8:F8"/>
    <mergeCell ref="A9:F9"/>
    <mergeCell ref="A10:F10"/>
    <mergeCell ref="A1:F1"/>
    <mergeCell ref="A2:B2"/>
    <mergeCell ref="C2:F2"/>
    <mergeCell ref="A3:B3"/>
    <mergeCell ref="C3:F3"/>
    <mergeCell ref="C4:F4"/>
  </mergeCells>
  <printOptions/>
  <pageMargins left="0.7086614173228347" right="0.11811023622047245" top="0.5511811023622047" bottom="0.5511811023622047"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Admin</cp:lastModifiedBy>
  <cp:lastPrinted>2022-04-08T04:43:28Z</cp:lastPrinted>
  <dcterms:created xsi:type="dcterms:W3CDTF">2012-05-07T01:08:45Z</dcterms:created>
  <dcterms:modified xsi:type="dcterms:W3CDTF">2023-04-28T01:01:48Z</dcterms:modified>
  <cp:category/>
  <cp:version/>
  <cp:contentType/>
  <cp:contentStatus/>
</cp:coreProperties>
</file>