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5195" windowHeight="7680" activeTab="3"/>
  </bookViews>
  <sheets>
    <sheet name="2022" sheetId="1" r:id="rId1"/>
    <sheet name="CK -TH Q1" sheetId="2" r:id="rId2"/>
    <sheet name="CK- TH Q2" sheetId="3" r:id="rId3"/>
    <sheet name="CK- TH Q3" sheetId="4" r:id="rId4"/>
    <sheet name="6 THANG " sheetId="5" r:id="rId5"/>
    <sheet name="CK Q4" sheetId="6" r:id="rId6"/>
    <sheet name="Sheet1"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<sst xmlns="http://schemas.openxmlformats.org/spreadsheetml/2006/main" count="796" uniqueCount="174">
  <si>
    <t>I</t>
  </si>
  <si>
    <t>II</t>
  </si>
  <si>
    <t>Số TT</t>
  </si>
  <si>
    <t>Nội dung</t>
  </si>
  <si>
    <t>Chi quản lý hành chính</t>
  </si>
  <si>
    <t>Kinh phí không thực hiện chế độ tự chủ</t>
  </si>
  <si>
    <t>Kinh phí nhiệm vụ không thường xuyên</t>
  </si>
  <si>
    <t>Chi sự nghiệp giáo dục, đào tạo, dạy nghề</t>
  </si>
  <si>
    <t>Tổng số thu, chi, nộp ngân sách phí, lệ phí</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</si>
  <si>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</si>
  <si>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</si>
  <si>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</si>
  <si>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</si>
  <si>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</si>
  <si>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</si>
  <si>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</si>
  <si>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</si>
  <si>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</si>
  <si>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</si>
  <si>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</si>
  <si>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</si>
  <si>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</si>
  <si>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</si>
  <si>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sử dụng ngân sách)</t>
  </si>
  <si>
    <t>Dự toán được giao</t>
  </si>
  <si>
    <t>(Dùng cho đơn vị dự toán cấp trên và đơn vị dự toán sử dụng ngân sách nhà nước)</t>
  </si>
  <si>
    <t>Dự toán năm</t>
  </si>
  <si>
    <t>…………..</t>
  </si>
  <si>
    <t>Chi sự nghiệp…………..</t>
  </si>
  <si>
    <t>Thủ trưởng đơn vị</t>
  </si>
  <si>
    <t>Lương  ngạch bậc được duyệt</t>
  </si>
  <si>
    <t>Lương hợp đồng dài hạn</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</si>
  <si>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</si>
  <si>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</si>
  <si>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</si>
  <si>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</si>
  <si>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</si>
  <si>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</si>
  <si>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</si>
  <si>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</si>
  <si>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</si>
  <si>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</si>
  <si>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</si>
  <si>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</si>
  <si>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</si>
  <si>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</si>
  <si>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</si>
  <si>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</si>
  <si>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</si>
  <si>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</si>
  <si>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</si>
  <si>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</si>
  <si>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</si>
  <si>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</si>
  <si>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</si>
  <si>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</si>
  <si>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</si>
  <si>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</si>
  <si>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</si>
  <si>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</si>
  <si>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</si>
  <si>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</si>
  <si>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</si>
  <si>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</si>
  <si>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</si>
  <si>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</si>
  <si>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</si>
  <si>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</si>
  <si>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</si>
  <si>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 xml:space="preserve">: Đường điện cấp thoát nước </t>
  </si>
  <si>
    <t>Chi phí nghiệp vụ chuyên môn</t>
  </si>
  <si>
    <t xml:space="preserve">: Vật tư chuyên môn </t>
  </si>
  <si>
    <t>: Đồng phục thể dục</t>
  </si>
  <si>
    <t xml:space="preserve">: Thưởng học sinh </t>
  </si>
  <si>
    <t>: Tập huấn ngắn hạn</t>
  </si>
  <si>
    <t xml:space="preserve">: Chi các hội thi của học sinh </t>
  </si>
  <si>
    <t xml:space="preserve">: Chi khác </t>
  </si>
  <si>
    <t xml:space="preserve">: Trích lập quỹ khen thưởng </t>
  </si>
  <si>
    <t xml:space="preserve">Phụ cấp thêm giờ </t>
  </si>
  <si>
    <t>Các khoản thanh toán cho cá nhân</t>
  </si>
  <si>
    <t>Đi học</t>
  </si>
  <si>
    <t>Chi nhiệp vụ chuyên môn</t>
  </si>
  <si>
    <t xml:space="preserve">Đồng phục bảo vệ </t>
  </si>
  <si>
    <t>HTCPHT</t>
  </si>
  <si>
    <t>Chi tiền 20/11</t>
  </si>
  <si>
    <t>6750</t>
  </si>
  <si>
    <t>Chi phí thuê mướn</t>
  </si>
  <si>
    <t>ĐV tính: đồng</t>
  </si>
  <si>
    <t>Đvt:  Đồng</t>
  </si>
  <si>
    <t>Chương: 622</t>
  </si>
  <si>
    <t xml:space="preserve">                                    Thủ trưởng đơn vị</t>
  </si>
  <si>
    <t>Khoán CP điện thoại</t>
  </si>
  <si>
    <t>: Phí lệ phí</t>
  </si>
  <si>
    <t xml:space="preserve">: Các tài sản và công trình hạ tầng cơ sở khác </t>
  </si>
  <si>
    <t>: Sách tài liệu, chế độ dùng cho công tác chuyên môn</t>
  </si>
  <si>
    <t xml:space="preserve">Phụ cấp thâm niên </t>
  </si>
  <si>
    <t>Kinh phí cải cách tiền lương</t>
  </si>
  <si>
    <t xml:space="preserve">Thuê lao động trong nước </t>
  </si>
  <si>
    <t xml:space="preserve">Chi phí thuê  mướn khác </t>
  </si>
  <si>
    <t>Phụ cấp khác</t>
  </si>
  <si>
    <t>Tài sản và các thiệt bị chuyên dùng</t>
  </si>
  <si>
    <t>Nhà cửa</t>
  </si>
  <si>
    <t>Biểu số 2 - Ban hành kèm theo Thông tư số 90 ngày 28 tháng 9 năm 2018 của Bộ Tài chính</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</si>
  <si>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</si>
  <si>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</si>
  <si>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</si>
  <si>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</si>
  <si>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</si>
  <si>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</si>
  <si>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Độc lập - Tự do - Hạnh phúc</t>
    </r>
    <r>
      <rPr>
        <b/>
        <sz val="11"/>
        <rFont val="Times New Roman"/>
        <family val="1"/>
      </rPr>
      <t xml:space="preserve"> </t>
    </r>
  </si>
  <si>
    <t>( Chữ ký, dấu)</t>
  </si>
  <si>
    <t>Đơn vị: Trường Tiểu học An Bình B</t>
  </si>
  <si>
    <t>An Bình, ngày      tháng     năm 2020</t>
  </si>
  <si>
    <t xml:space="preserve">Kinh phí cải cách tiền lương </t>
  </si>
  <si>
    <t xml:space="preserve">In, mua tài liệu </t>
  </si>
  <si>
    <t xml:space="preserve">Thuê mướn phương tiện vận chuyển </t>
  </si>
  <si>
    <t xml:space="preserve">Mua  sắm TS dùng cho công tác CM </t>
  </si>
  <si>
    <t xml:space="preserve">Mua máy laptop, máy </t>
  </si>
  <si>
    <t>Mua máy bơm</t>
  </si>
  <si>
    <t xml:space="preserve">Làm thư viện xanh </t>
  </si>
  <si>
    <t>Làm lưới che nắng vườn trường</t>
  </si>
  <si>
    <t xml:space="preserve">Chi tiếp khách </t>
  </si>
  <si>
    <t>Hỗ trợ BV, PV,TV, TB</t>
  </si>
  <si>
    <t xml:space="preserve">Sửa chữa phòng cháy chữa cháy </t>
  </si>
  <si>
    <t xml:space="preserve">Tiền tết </t>
  </si>
  <si>
    <t xml:space="preserve"> Chi mua sắm tài sản phụ vụ CM </t>
  </si>
  <si>
    <t xml:space="preserve">Mua máy chiếu </t>
  </si>
  <si>
    <t xml:space="preserve">Chi khác </t>
  </si>
  <si>
    <t>Tiết kiệm 10%</t>
  </si>
  <si>
    <t xml:space="preserve">Khác </t>
  </si>
  <si>
    <t xml:space="preserve">Lê Thị Lan </t>
  </si>
  <si>
    <t>Chênh lệch ( Tăng thu nhập)</t>
  </si>
  <si>
    <r>
      <t xml:space="preserve">       Trường Tiểu học An Bình B công khai tình hình thực hiện dự toán thu-chi ngân sách quý 1 </t>
    </r>
    <r>
      <rPr>
        <sz val="13"/>
        <color indexed="8"/>
        <rFont val="Times New Roman"/>
        <family val="1"/>
      </rPr>
      <t>như sau:</t>
    </r>
  </si>
  <si>
    <t xml:space="preserve">Khắc phụ hậu quả thiên tai do 
các ĐV dự toán </t>
  </si>
  <si>
    <t xml:space="preserve">Tiền công trả cho người LĐTX
 theo việc làm </t>
  </si>
  <si>
    <t xml:space="preserve">Chi mua bảo hiểm tài sàn  phuuơng tiện
 của các đơn vị dự toán </t>
  </si>
  <si>
    <t>Ngày 01 tháng 7 năm 2020</t>
  </si>
  <si>
    <t>Ước thực hiện quý III/2020</t>
  </si>
  <si>
    <t>CÔNG KHAI THỰC HIỆN DỰ TOÁN THU - CHI NGÂN SÁCH QUÝ IV/2020</t>
  </si>
  <si>
    <r>
      <t xml:space="preserve">       Trường Tiểu học An Bình B công khai tình hình thực hiện dự toán thu-chi ngân sách quý IV </t>
    </r>
    <r>
      <rPr>
        <sz val="13"/>
        <color indexed="8"/>
        <rFont val="Times New Roman"/>
        <family val="1"/>
      </rPr>
      <t>như sau:</t>
    </r>
  </si>
  <si>
    <t>Đơn vị: Trường tiểu học An Bình B</t>
  </si>
  <si>
    <t xml:space="preserve">                                  Đặng Thị Mơ</t>
  </si>
  <si>
    <t>7002:</t>
  </si>
  <si>
    <t>Tranh ảnh đồ dùng dạy học</t>
  </si>
  <si>
    <t xml:space="preserve">: Tập huấn ngắn hạn, thi GV giỏi </t>
  </si>
  <si>
    <t>Các khoản Phí,  lệ phí</t>
  </si>
  <si>
    <t xml:space="preserve">Tiền thưởng </t>
  </si>
  <si>
    <t xml:space="preserve">Thưởng thường xuyên định mức </t>
  </si>
  <si>
    <t xml:space="preserve">Khắc phụ hậu quả thiên tai </t>
  </si>
  <si>
    <t xml:space="preserve">Đặng Thị Mơ </t>
  </si>
  <si>
    <t xml:space="preserve"> Các tài sản và công trình hạ tầng cơ sở khác </t>
  </si>
  <si>
    <t xml:space="preserve">Đường điện cấp thoát nước </t>
  </si>
  <si>
    <t>DỰ TOÁN THU, CHI NGÂN SÁCH NHÀ NƯỚC NĂM 2022</t>
  </si>
  <si>
    <t xml:space="preserve">                                      Ngày      tháng       năm 2022</t>
  </si>
  <si>
    <t>CÔNG KHAI THỰC HIỆN DỰ TOÁN THU - CHI NGÂN SÁCH QUÝ I/2022</t>
  </si>
  <si>
    <t>Ngày 01 tháng 4 năm 2022</t>
  </si>
  <si>
    <t xml:space="preserve">Trải nghiệm sáng tạp học sinh </t>
  </si>
  <si>
    <t>: Gia hạn nâng cấp các phần mềm 
TV, KT, TTDL, QLTS</t>
  </si>
  <si>
    <t>: Chi khác ( Kiểm định chất lượng)</t>
  </si>
  <si>
    <t>Số thu nộp ngân sách phí, lệ phí</t>
  </si>
  <si>
    <t xml:space="preserve">Tổng cộng </t>
  </si>
  <si>
    <t>An Bình, ngày  01    tháng  4   năm 2022</t>
  </si>
  <si>
    <t>Ước thực hiện quý I/2022</t>
  </si>
  <si>
    <t>CÔNG KHAI THỰC HIỆN DỰ TOÁN THU - CHI NGÂN SÁCH QUÝ II/2022</t>
  </si>
  <si>
    <t>An Bình, ngày  04   tháng  7   năm 2022</t>
  </si>
  <si>
    <r>
      <t xml:space="preserve">       Trường Tiểu học An Bình B công khai tình hình thực hiện dự toán thu-chi ngân sách quý 2  </t>
    </r>
    <r>
      <rPr>
        <sz val="13"/>
        <color indexed="8"/>
        <rFont val="Times New Roman"/>
        <family val="1"/>
      </rPr>
      <t>như sau:</t>
    </r>
  </si>
  <si>
    <r>
      <t xml:space="preserve">       Trường Tiểu học An Bình B công khai tình hình thực hiện dự toán thu-chi ngân sách 6 tháng năm 2022 </t>
    </r>
    <r>
      <rPr>
        <sz val="13"/>
        <color indexed="8"/>
        <rFont val="Times New Roman"/>
        <family val="1"/>
      </rPr>
      <t>như sau:</t>
    </r>
  </si>
  <si>
    <t>CÔNG KHAI THỰC HIỆN DỰ TOÁN THU - CHI NGÂN SÁCH 6 
THÁNG ĐẦU NĂM 2022</t>
  </si>
  <si>
    <t>Ước thực hiện quý III/2022</t>
  </si>
  <si>
    <r>
      <t xml:space="preserve">       Trường Tiểu học An Bình B công khai tình hình thực hiện dự toán thu-chi ngân sách quý 3  </t>
    </r>
    <r>
      <rPr>
        <sz val="13"/>
        <color indexed="8"/>
        <rFont val="Times New Roman"/>
        <family val="1"/>
      </rPr>
      <t>như sau:</t>
    </r>
  </si>
  <si>
    <t>CÔNG KHAI THỰC HIỆN DỰ TOÁN THU - CHI NGÂN SÁCH QUÝ III/2022</t>
  </si>
  <si>
    <t>An Bình, ngày  03   tháng  10  năm 2022</t>
  </si>
  <si>
    <t>(Kèm theo Quyết định số  01/QĐ- ABB ngày  10/01/2022 của trường TH An Bình B)</t>
  </si>
  <si>
    <t xml:space="preserve">                                 Đã ký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</si>
</sst>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 _đ_-;\-* #,##0.00\ _đ_-;_-* &quot;-&quot;??\ _đ_-;_-@_-"/>
    <numFmt numFmtId="179" formatCode="_-* #,##0\ _đ_-;\-* #,##0\ _đ_-;_-* &quot;-&quot;??\ _đ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_-* #,##0.0\ _đ_-;\-* #,##0.0\ _đ_-;_-* &quot;-&quot;??\ _đ_-;_-@_-"/>
    <numFmt numFmtId="194" formatCode="_-* #,##0\ _₫_-;\-* #,##0\ _₫_-;_-* &quot;-&quot;??\ _₫_-;_-@_-"/>
    <numFmt numFmtId="195" formatCode="0.0000%"/>
    <numFmt numFmtId="196" formatCode="0.00000%"/>
    <numFmt numFmtId="197" formatCode="0.000000%"/>
  </numFmts>
  <fonts count="60">
    <font>
      <sz val="12"/>
      <name val="Times New Roman"/>
      <family val="0"/>
    </font>
    <font>
      <b/>
      <sz val="12"/>
      <name val="Times New Roman"/>
      <family val="1"/>
    </font>
    <font>
      <b/>
      <sz val="14"/>
      <name val="Times New Roman"/>
      <family val="1"/>
    </font>
    <font>
      <sz val="13"/>
      <name val="Times New Roman"/>
      <family val="1"/>
    </font>
    <font>
      <b/>
      <sz val="13"/>
      <name val="Times New Roman"/>
      <family val="1"/>
    </font>
    <font>
      <sz val="14"/>
      <name val="Times New Roman"/>
      <family val="1"/>
    </font>
    <font>
      <sz val="8"/>
      <color indexed="8"/>
      <name val="Arial"/>
      <family val="2"/>
    </font>
    <font>
      <i/>
      <sz val="14"/>
      <name val="Times New Roman"/>
      <family val="1"/>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3"/>
      <color indexed="8"/>
      <name val="Times New Roman"/>
      <family val="1"/>
    </font>
    <font>
      <b/>
      <u val="single"/>
      <sz val="13"/>
      <name val="Times New Roman"/>
      <family val="1"/>
    </font>
    <font>
      <b/>
      <sz val="11"/>
      <color indexed="8"/>
      <name val="Times New Roman"/>
      <family val="1"/>
    </font>
    <font>
      <b/>
      <sz val="16"/>
      <name val="Times New Roman"/>
      <family val="1"/>
    </font>
    <font>
      <b/>
      <u val="single"/>
      <sz val="11"/>
      <color indexed="8"/>
      <name val="Times New Roman"/>
      <family val="1"/>
    </font>
    <font>
      <b/>
      <sz val="10"/>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6" fillId="0" borderId="0" applyNumberFormat="0" applyFill="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0">
    <xf numFmtId="0" fontId="0" fillId="0" borderId="0" xfId="0" applyAlignment="1">
      <alignment/>
    </xf>
    <xf numFmtId="0" fontId="9" fillId="0" borderId="10" xfId="0" applyFont="1" applyFill="1" applyBorder="1" applyAlignment="1">
      <alignment/>
    </xf>
    <xf numFmtId="173" fontId="9" fillId="0" borderId="10" xfId="0" applyNumberFormat="1" applyFont="1" applyFill="1" applyBorder="1" applyAlignment="1">
      <alignment horizontal="center" vertical="center" wrapText="1"/>
    </xf>
    <xf numFmtId="173" fontId="15" fillId="0" borderId="10" xfId="42" applyNumberFormat="1" applyFont="1" applyFill="1" applyBorder="1" applyAlignment="1">
      <alignment horizontal="center" vertical="center" wrapText="1"/>
    </xf>
    <xf numFmtId="0" fontId="9" fillId="0" borderId="0" xfId="0" applyFont="1" applyFill="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79" fontId="10" fillId="0" borderId="10" xfId="0" applyNumberFormat="1" applyFont="1" applyFill="1" applyBorder="1" applyAlignment="1">
      <alignment horizontal="center" vertical="center" wrapText="1"/>
    </xf>
    <xf numFmtId="0" fontId="12" fillId="0" borderId="10" xfId="0" applyFont="1" applyFill="1" applyBorder="1" applyAlignment="1">
      <alignment/>
    </xf>
    <xf numFmtId="179" fontId="12" fillId="0" borderId="10" xfId="42" applyNumberFormat="1" applyFont="1" applyFill="1" applyBorder="1" applyAlignment="1">
      <alignment/>
    </xf>
    <xf numFmtId="179" fontId="9" fillId="0" borderId="10" xfId="42" applyNumberFormat="1" applyFont="1" applyFill="1" applyBorder="1" applyAlignment="1">
      <alignment/>
    </xf>
    <xf numFmtId="0" fontId="10" fillId="0" borderId="10" xfId="0" applyFont="1" applyFill="1" applyBorder="1" applyAlignment="1">
      <alignment/>
    </xf>
    <xf numFmtId="179" fontId="15" fillId="0" borderId="10" xfId="42" applyNumberFormat="1" applyFont="1" applyFill="1" applyBorder="1" applyAlignment="1">
      <alignment/>
    </xf>
    <xf numFmtId="3" fontId="13" fillId="0" borderId="10" xfId="0" applyNumberFormat="1" applyFont="1" applyFill="1" applyBorder="1" applyAlignment="1" applyProtection="1">
      <alignment vertical="center" wrapText="1" shrinkToFit="1"/>
      <protection locked="0"/>
    </xf>
    <xf numFmtId="0" fontId="10" fillId="0" borderId="10" xfId="0" applyFont="1" applyFill="1" applyBorder="1" applyAlignment="1">
      <alignment wrapText="1"/>
    </xf>
    <xf numFmtId="0" fontId="9" fillId="0" borderId="10" xfId="0" applyFont="1" applyFill="1" applyBorder="1" applyAlignment="1">
      <alignment horizontal="center"/>
    </xf>
    <xf numFmtId="173" fontId="15" fillId="0" borderId="10" xfId="42" applyNumberFormat="1" applyFont="1" applyFill="1" applyBorder="1" applyAlignment="1">
      <alignment vertical="center" wrapText="1"/>
    </xf>
    <xf numFmtId="173" fontId="9" fillId="0" borderId="10" xfId="42" applyNumberFormat="1" applyFont="1" applyFill="1" applyBorder="1" applyAlignment="1">
      <alignment horizontal="center" vertical="center" wrapText="1"/>
    </xf>
    <xf numFmtId="0" fontId="12"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right"/>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73" fontId="14"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179" fontId="12" fillId="0" borderId="10" xfId="42" applyNumberFormat="1" applyFont="1" applyFill="1" applyBorder="1" applyAlignment="1">
      <alignment horizontal="center"/>
    </xf>
    <xf numFmtId="0" fontId="4" fillId="0" borderId="0" xfId="0" applyFont="1" applyFill="1" applyAlignment="1">
      <alignment/>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9" fillId="0" borderId="10" xfId="0" applyFont="1" applyFill="1" applyBorder="1" applyAlignment="1">
      <alignment/>
    </xf>
    <xf numFmtId="0" fontId="12" fillId="0" borderId="10" xfId="0" applyFont="1" applyFill="1" applyBorder="1" applyAlignment="1">
      <alignment horizontal="center"/>
    </xf>
    <xf numFmtId="0" fontId="12" fillId="0" borderId="10" xfId="0" applyFont="1" applyFill="1" applyBorder="1" applyAlignment="1" quotePrefix="1">
      <alignment/>
    </xf>
    <xf numFmtId="0" fontId="10" fillId="0" borderId="10" xfId="0" applyFont="1" applyFill="1" applyBorder="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3" fontId="10" fillId="0" borderId="10" xfId="42" applyNumberFormat="1" applyFont="1" applyFill="1" applyBorder="1" applyAlignment="1">
      <alignment horizontal="center" vertical="center" wrapText="1"/>
    </xf>
    <xf numFmtId="173" fontId="12" fillId="0" borderId="10" xfId="42" applyNumberFormat="1" applyFont="1" applyFill="1" applyBorder="1" applyAlignment="1">
      <alignment horizontal="center" vertical="center" wrapText="1"/>
    </xf>
    <xf numFmtId="173" fontId="12" fillId="0" borderId="10" xfId="0" applyNumberFormat="1" applyFont="1" applyFill="1" applyBorder="1" applyAlignment="1">
      <alignment horizontal="center" vertical="center" wrapText="1"/>
    </xf>
    <xf numFmtId="0" fontId="17" fillId="0" borderId="0" xfId="0" applyFont="1" applyFill="1" applyAlignment="1">
      <alignment/>
    </xf>
    <xf numFmtId="0" fontId="1" fillId="0" borderId="10" xfId="0" applyFont="1" applyBorder="1" applyAlignment="1">
      <alignment/>
    </xf>
    <xf numFmtId="0" fontId="1" fillId="0" borderId="10" xfId="0" applyFont="1" applyBorder="1" applyAlignment="1">
      <alignment wrapText="1"/>
    </xf>
    <xf numFmtId="0" fontId="0" fillId="0" borderId="10" xfId="0" applyFont="1" applyBorder="1" applyAlignment="1">
      <alignment horizontal="center"/>
    </xf>
    <xf numFmtId="191" fontId="10" fillId="0" borderId="10" xfId="0" applyNumberFormat="1" applyFont="1" applyFill="1" applyBorder="1" applyAlignment="1">
      <alignment horizontal="center" vertical="center" wrapText="1"/>
    </xf>
    <xf numFmtId="191" fontId="9" fillId="0" borderId="10" xfId="0" applyNumberFormat="1" applyFont="1" applyFill="1" applyBorder="1" applyAlignment="1">
      <alignment horizontal="center" vertical="center" wrapText="1"/>
    </xf>
    <xf numFmtId="191" fontId="10" fillId="0" borderId="10" xfId="58" applyNumberFormat="1" applyFont="1" applyFill="1" applyBorder="1" applyAlignment="1">
      <alignment horizontal="center" vertical="center" wrapText="1"/>
    </xf>
    <xf numFmtId="191" fontId="12" fillId="0" borderId="10" xfId="58" applyNumberFormat="1" applyFont="1" applyFill="1" applyBorder="1" applyAlignment="1">
      <alignment horizontal="center" vertical="center" wrapText="1"/>
    </xf>
    <xf numFmtId="191" fontId="9" fillId="0" borderId="10" xfId="58" applyNumberFormat="1" applyFont="1" applyFill="1" applyBorder="1" applyAlignment="1">
      <alignment horizontal="center" vertical="center" wrapText="1"/>
    </xf>
    <xf numFmtId="191" fontId="12" fillId="0" borderId="10" xfId="42" applyNumberFormat="1" applyFont="1" applyFill="1" applyBorder="1" applyAlignment="1">
      <alignment/>
    </xf>
    <xf numFmtId="191" fontId="15" fillId="0" borderId="10" xfId="58" applyNumberFormat="1" applyFont="1" applyFill="1" applyBorder="1" applyAlignment="1">
      <alignment horizontal="center" vertical="center" wrapText="1"/>
    </xf>
    <xf numFmtId="191" fontId="15" fillId="0" borderId="10" xfId="42"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191" fontId="9" fillId="0" borderId="0" xfId="0" applyNumberFormat="1" applyFont="1" applyFill="1" applyAlignment="1">
      <alignment/>
    </xf>
    <xf numFmtId="191" fontId="9" fillId="0" borderId="0" xfId="0" applyNumberFormat="1" applyFont="1" applyFill="1" applyAlignment="1">
      <alignment horizontal="center" vertical="center" wrapText="1"/>
    </xf>
    <xf numFmtId="3" fontId="0" fillId="0" borderId="0" xfId="0" applyNumberFormat="1" applyFill="1" applyAlignment="1">
      <alignment/>
    </xf>
    <xf numFmtId="3" fontId="3" fillId="0" borderId="0" xfId="0" applyNumberFormat="1" applyFont="1" applyFill="1" applyAlignment="1">
      <alignment/>
    </xf>
    <xf numFmtId="3" fontId="4" fillId="0" borderId="0" xfId="0" applyNumberFormat="1" applyFont="1" applyFill="1" applyAlignment="1">
      <alignment/>
    </xf>
    <xf numFmtId="3" fontId="17" fillId="0" borderId="0" xfId="0" applyNumberFormat="1" applyFont="1" applyFill="1" applyAlignment="1">
      <alignment/>
    </xf>
    <xf numFmtId="0" fontId="0" fillId="0" borderId="10" xfId="0" applyFont="1" applyFill="1" applyBorder="1" applyAlignment="1">
      <alignment/>
    </xf>
    <xf numFmtId="3" fontId="13" fillId="0" borderId="10" xfId="0" applyNumberFormat="1" applyFont="1" applyFill="1" applyBorder="1" applyAlignment="1" applyProtection="1">
      <alignment horizontal="center" vertical="center" wrapText="1" shrinkToFit="1"/>
      <protection locked="0"/>
    </xf>
    <xf numFmtId="179" fontId="9" fillId="0" borderId="10" xfId="42" applyNumberFormat="1" applyFont="1" applyFill="1" applyBorder="1" applyAlignment="1">
      <alignment horizontal="center"/>
    </xf>
    <xf numFmtId="179" fontId="15" fillId="0" borderId="10" xfId="42" applyNumberFormat="1" applyFont="1" applyFill="1" applyBorder="1" applyAlignment="1">
      <alignment horizontal="center"/>
    </xf>
    <xf numFmtId="173" fontId="58" fillId="0" borderId="10" xfId="42" applyNumberFormat="1" applyFont="1" applyFill="1" applyBorder="1" applyAlignment="1">
      <alignment horizontal="center" vertical="center" wrapText="1"/>
    </xf>
    <xf numFmtId="179" fontId="10" fillId="0" borderId="10" xfId="42" applyNumberFormat="1" applyFont="1" applyFill="1" applyBorder="1" applyAlignment="1">
      <alignment/>
    </xf>
    <xf numFmtId="3" fontId="18" fillId="0" borderId="10" xfId="0" applyNumberFormat="1" applyFont="1" applyFill="1" applyBorder="1" applyAlignment="1" applyProtection="1">
      <alignment horizontal="center" vertical="center" wrapText="1" shrinkToFit="1"/>
      <protection locked="0"/>
    </xf>
    <xf numFmtId="0" fontId="1" fillId="0" borderId="10" xfId="0" applyFont="1" applyFill="1" applyBorder="1" applyAlignment="1">
      <alignment/>
    </xf>
    <xf numFmtId="0" fontId="1" fillId="0" borderId="10" xfId="0" applyFont="1" applyFill="1" applyBorder="1" applyAlignment="1">
      <alignment wrapText="1"/>
    </xf>
    <xf numFmtId="0" fontId="0" fillId="0" borderId="10" xfId="0" applyFont="1" applyFill="1" applyBorder="1" applyAlignment="1">
      <alignment horizontal="center"/>
    </xf>
    <xf numFmtId="191" fontId="9" fillId="0" borderId="10" xfId="58" applyNumberFormat="1" applyFont="1" applyFill="1" applyBorder="1" applyAlignment="1">
      <alignment vertical="center" wrapText="1"/>
    </xf>
    <xf numFmtId="191" fontId="9" fillId="0" borderId="0" xfId="0" applyNumberFormat="1" applyFont="1" applyFill="1" applyAlignment="1">
      <alignment horizontal="center"/>
    </xf>
    <xf numFmtId="191" fontId="11" fillId="0" borderId="10" xfId="0" applyNumberFormat="1" applyFont="1" applyFill="1" applyBorder="1" applyAlignment="1">
      <alignment horizontal="center" vertical="center" wrapText="1"/>
    </xf>
    <xf numFmtId="191" fontId="10" fillId="0" borderId="0" xfId="0" applyNumberFormat="1" applyFont="1" applyFill="1" applyAlignment="1">
      <alignment horizontal="center" vertical="center" wrapText="1"/>
    </xf>
    <xf numFmtId="9" fontId="15" fillId="0" borderId="10" xfId="58" applyFont="1" applyFill="1" applyBorder="1" applyAlignment="1">
      <alignment horizontal="center" vertical="center" wrapText="1"/>
    </xf>
    <xf numFmtId="3" fontId="2" fillId="32" borderId="11" xfId="0" applyNumberFormat="1" applyFont="1" applyFill="1" applyBorder="1" applyAlignment="1">
      <alignment horizontal="center" vertical="center" wrapText="1"/>
    </xf>
    <xf numFmtId="3" fontId="5" fillId="32" borderId="12" xfId="0" applyNumberFormat="1" applyFont="1" applyFill="1" applyBorder="1" applyAlignment="1">
      <alignment horizontal="center" vertical="center" wrapText="1"/>
    </xf>
    <xf numFmtId="3" fontId="2" fillId="32" borderId="12" xfId="0" applyNumberFormat="1" applyFont="1" applyFill="1" applyBorder="1" applyAlignment="1">
      <alignment horizontal="center" vertical="center" wrapText="1"/>
    </xf>
    <xf numFmtId="3" fontId="5" fillId="32" borderId="12" xfId="42" applyNumberFormat="1" applyFont="1" applyFill="1" applyBorder="1" applyAlignment="1">
      <alignment horizontal="center" vertical="center" wrapText="1"/>
    </xf>
    <xf numFmtId="3" fontId="5" fillId="32" borderId="13" xfId="42" applyNumberFormat="1" applyFont="1" applyFill="1" applyBorder="1" applyAlignment="1">
      <alignment horizontal="center" vertical="center" wrapText="1"/>
    </xf>
    <xf numFmtId="3" fontId="0" fillId="0" borderId="0" xfId="0" applyNumberFormat="1" applyAlignment="1">
      <alignment/>
    </xf>
    <xf numFmtId="3" fontId="2" fillId="32" borderId="14" xfId="0" applyNumberFormat="1" applyFont="1" applyFill="1" applyBorder="1" applyAlignment="1">
      <alignment horizontal="center" vertical="center" wrapText="1"/>
    </xf>
    <xf numFmtId="3" fontId="2" fillId="32" borderId="15" xfId="0" applyNumberFormat="1" applyFont="1" applyFill="1" applyBorder="1" applyAlignment="1">
      <alignment horizontal="center" vertical="center" wrapText="1"/>
    </xf>
    <xf numFmtId="3" fontId="2" fillId="32" borderId="16" xfId="0" applyNumberFormat="1" applyFont="1" applyFill="1" applyBorder="1" applyAlignment="1">
      <alignment horizontal="center" vertical="center" wrapText="1"/>
    </xf>
    <xf numFmtId="3" fontId="2" fillId="32" borderId="10" xfId="0" applyNumberFormat="1" applyFont="1" applyFill="1" applyBorder="1" applyAlignment="1">
      <alignment vertical="center" wrapText="1"/>
    </xf>
    <xf numFmtId="3" fontId="5" fillId="32" borderId="16" xfId="0" applyNumberFormat="1" applyFont="1" applyFill="1" applyBorder="1" applyAlignment="1">
      <alignment horizontal="center" vertical="center" wrapText="1"/>
    </xf>
    <xf numFmtId="3" fontId="5" fillId="32" borderId="10" xfId="0" applyNumberFormat="1" applyFont="1" applyFill="1" applyBorder="1" applyAlignment="1">
      <alignment vertical="center" wrapText="1"/>
    </xf>
    <xf numFmtId="3" fontId="1" fillId="0" borderId="0" xfId="0" applyNumberFormat="1" applyFont="1" applyAlignment="1">
      <alignment/>
    </xf>
    <xf numFmtId="3" fontId="5" fillId="32" borderId="17" xfId="0" applyNumberFormat="1" applyFont="1" applyFill="1" applyBorder="1" applyAlignment="1">
      <alignment horizontal="center" vertical="center" wrapText="1"/>
    </xf>
    <xf numFmtId="3" fontId="5" fillId="32" borderId="18" xfId="0" applyNumberFormat="1" applyFont="1" applyFill="1" applyBorder="1" applyAlignment="1">
      <alignment horizontal="center" vertical="center" wrapText="1"/>
    </xf>
    <xf numFmtId="3" fontId="5" fillId="32" borderId="19" xfId="0" applyNumberFormat="1" applyFont="1" applyFill="1" applyBorder="1" applyAlignment="1">
      <alignment vertical="center" wrapText="1"/>
    </xf>
    <xf numFmtId="3" fontId="0" fillId="0" borderId="0" xfId="0" applyNumberFormat="1" applyFont="1" applyAlignment="1">
      <alignment horizontal="center" vertical="center"/>
    </xf>
    <xf numFmtId="3" fontId="0" fillId="0" borderId="0" xfId="0" applyNumberFormat="1" applyAlignment="1">
      <alignment horizontal="center"/>
    </xf>
    <xf numFmtId="46" fontId="9" fillId="0" borderId="10" xfId="0" applyNumberFormat="1" applyFont="1" applyFill="1" applyBorder="1" applyAlignment="1" quotePrefix="1">
      <alignment/>
    </xf>
    <xf numFmtId="3" fontId="20" fillId="0" borderId="10" xfId="0" applyNumberFormat="1" applyFont="1" applyFill="1" applyBorder="1" applyAlignment="1" applyProtection="1">
      <alignment horizontal="center" vertical="center" wrapText="1" shrinkToFit="1"/>
      <protection locked="0"/>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191" fontId="9" fillId="33" borderId="10" xfId="58" applyNumberFormat="1" applyFont="1" applyFill="1" applyBorder="1" applyAlignment="1">
      <alignment horizontal="center" vertical="center" wrapText="1"/>
    </xf>
    <xf numFmtId="0" fontId="12" fillId="0" borderId="10" xfId="0" applyFont="1" applyFill="1" applyBorder="1" applyAlignment="1">
      <alignment wrapText="1"/>
    </xf>
    <xf numFmtId="173" fontId="10" fillId="33" borderId="10" xfId="0" applyNumberFormat="1" applyFont="1" applyFill="1" applyBorder="1" applyAlignment="1">
      <alignment horizontal="center" vertical="center" wrapText="1"/>
    </xf>
    <xf numFmtId="9" fontId="10" fillId="33" borderId="10" xfId="58" applyFont="1" applyFill="1" applyBorder="1" applyAlignment="1">
      <alignment horizontal="center" vertical="center" wrapText="1"/>
    </xf>
    <xf numFmtId="191" fontId="12" fillId="33" borderId="10" xfId="58" applyNumberFormat="1" applyFont="1" applyFill="1" applyBorder="1" applyAlignment="1">
      <alignment horizontal="center" vertical="center" wrapText="1"/>
    </xf>
    <xf numFmtId="179" fontId="10" fillId="33" borderId="10" xfId="0" applyNumberFormat="1" applyFont="1" applyFill="1" applyBorder="1" applyAlignment="1">
      <alignment horizontal="center" vertical="center" wrapText="1"/>
    </xf>
    <xf numFmtId="179" fontId="21" fillId="0" borderId="10" xfId="0" applyNumberFormat="1" applyFont="1" applyFill="1" applyBorder="1" applyAlignment="1">
      <alignment vertical="center" wrapText="1"/>
    </xf>
    <xf numFmtId="0" fontId="1" fillId="0" borderId="10" xfId="0" applyFont="1" applyBorder="1" applyAlignment="1">
      <alignment horizontal="center"/>
    </xf>
    <xf numFmtId="0" fontId="10" fillId="0" borderId="10" xfId="0" applyFont="1" applyFill="1" applyBorder="1" applyAlignment="1">
      <alignment horizontal="center"/>
    </xf>
    <xf numFmtId="0" fontId="12" fillId="0" borderId="10" xfId="0" applyFont="1" applyFill="1" applyBorder="1" applyAlignment="1" quotePrefix="1">
      <alignment horizontal="center"/>
    </xf>
    <xf numFmtId="0" fontId="9" fillId="0" borderId="0" xfId="0" applyFont="1" applyFill="1" applyAlignment="1">
      <alignment horizontal="center" vertical="center" wrapText="1"/>
    </xf>
    <xf numFmtId="191" fontId="15" fillId="0" borderId="10" xfId="58" applyNumberFormat="1" applyFont="1" applyFill="1" applyBorder="1" applyAlignment="1">
      <alignment vertical="center" wrapText="1"/>
    </xf>
    <xf numFmtId="173" fontId="1" fillId="0" borderId="10" xfId="42" applyNumberFormat="1" applyFont="1" applyFill="1" applyBorder="1" applyAlignment="1">
      <alignment horizontal="center" vertical="center" wrapText="1"/>
    </xf>
    <xf numFmtId="173" fontId="15" fillId="33" borderId="10" xfId="42" applyNumberFormat="1" applyFont="1" applyFill="1" applyBorder="1" applyAlignment="1">
      <alignment horizontal="center" vertical="center" wrapText="1"/>
    </xf>
    <xf numFmtId="9" fontId="15" fillId="33" borderId="10" xfId="58" applyFont="1" applyFill="1" applyBorder="1" applyAlignment="1">
      <alignment horizontal="center" vertical="center" wrapText="1"/>
    </xf>
    <xf numFmtId="179" fontId="10" fillId="0" borderId="10" xfId="0" applyNumberFormat="1" applyFont="1" applyFill="1" applyBorder="1" applyAlignment="1">
      <alignment vertical="center" wrapText="1"/>
    </xf>
    <xf numFmtId="0" fontId="9" fillId="0" borderId="0" xfId="0" applyFont="1" applyFill="1" applyAlignment="1">
      <alignment horizontal="center" vertical="center"/>
    </xf>
    <xf numFmtId="0" fontId="12" fillId="0" borderId="10" xfId="58" applyNumberFormat="1" applyFont="1" applyFill="1" applyBorder="1" applyAlignment="1">
      <alignment horizontal="center" vertical="center" wrapText="1"/>
    </xf>
    <xf numFmtId="3" fontId="7" fillId="0" borderId="0" xfId="0" applyNumberFormat="1" applyFont="1" applyBorder="1" applyAlignment="1">
      <alignment horizontal="right" vertical="center"/>
    </xf>
    <xf numFmtId="3" fontId="7"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xf>
    <xf numFmtId="3" fontId="11" fillId="0" borderId="0" xfId="0" applyNumberFormat="1" applyFont="1" applyAlignment="1">
      <alignment horizontal="center" vertical="center"/>
    </xf>
    <xf numFmtId="3" fontId="2" fillId="0" borderId="0" xfId="0" applyNumberFormat="1" applyFont="1" applyAlignment="1">
      <alignment horizontal="left" vertical="center" wrapText="1"/>
    </xf>
    <xf numFmtId="3" fontId="19" fillId="0" borderId="0" xfId="0" applyNumberFormat="1" applyFont="1" applyAlignment="1">
      <alignment horizontal="center" vertical="center"/>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0" fontId="10" fillId="0" borderId="0" xfId="0" applyFont="1" applyFill="1" applyAlignment="1">
      <alignment horizontal="center" vertical="center" wrapText="1"/>
    </xf>
    <xf numFmtId="0" fontId="12" fillId="0" borderId="0" xfId="0" applyFont="1" applyFill="1" applyAlignment="1">
      <alignment horizontal="center" vertical="center" wrapText="1"/>
    </xf>
    <xf numFmtId="0" fontId="14" fillId="0" borderId="0" xfId="0" applyFont="1" applyFill="1" applyAlignment="1">
      <alignment horizontal="right" vertical="center" wrapText="1"/>
    </xf>
    <xf numFmtId="0" fontId="8"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191" fontId="10" fillId="0" borderId="10" xfId="0" applyNumberFormat="1" applyFont="1" applyFill="1" applyBorder="1" applyAlignment="1">
      <alignment horizontal="center" vertical="center" wrapText="1"/>
    </xf>
    <xf numFmtId="191" fontId="21" fillId="0" borderId="20" xfId="0" applyNumberFormat="1" applyFont="1" applyFill="1" applyBorder="1" applyAlignment="1">
      <alignment horizontal="center" vertical="center" wrapText="1"/>
    </xf>
    <xf numFmtId="191" fontId="21" fillId="0" borderId="21" xfId="0" applyNumberFormat="1" applyFont="1" applyFill="1" applyBorder="1" applyAlignment="1">
      <alignment horizontal="center" vertical="center" wrapText="1"/>
    </xf>
    <xf numFmtId="0" fontId="59" fillId="0" borderId="0" xfId="0" applyFont="1" applyAlignment="1">
      <alignment horizontal="left" wrapText="1"/>
    </xf>
    <xf numFmtId="0" fontId="59" fillId="0" borderId="0" xfId="0" applyFont="1" applyAlignment="1">
      <alignment horizontal="left"/>
    </xf>
    <xf numFmtId="0" fontId="59" fillId="0" borderId="0" xfId="0" applyFont="1" applyAlignment="1">
      <alignment horizontal="left" vertical="center" wrapText="1"/>
    </xf>
    <xf numFmtId="0" fontId="59" fillId="0" borderId="0" xfId="0" applyFont="1" applyAlignment="1">
      <alignment horizontal="left" vertical="center"/>
    </xf>
    <xf numFmtId="0" fontId="10" fillId="0" borderId="0" xfId="0" applyFont="1" applyFill="1" applyAlignment="1">
      <alignment horizontal="center"/>
    </xf>
    <xf numFmtId="0" fontId="10" fillId="0" borderId="1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center" vertical="center" wrapText="1"/>
    </xf>
    <xf numFmtId="191" fontId="11" fillId="0" borderId="0" xfId="0" applyNumberFormat="1" applyFont="1" applyFill="1" applyAlignment="1">
      <alignment horizontal="center" vertical="center" wrapText="1"/>
    </xf>
    <xf numFmtId="0" fontId="1" fillId="0" borderId="10" xfId="0" applyFont="1" applyFill="1" applyBorder="1" applyAlignment="1">
      <alignment horizontal="center"/>
    </xf>
    <xf numFmtId="0" fontId="4" fillId="0" borderId="0" xfId="0" applyFont="1" applyFill="1" applyAlignment="1">
      <alignment horizontal="center" vertical="center" wrapText="1"/>
    </xf>
    <xf numFmtId="191" fontId="22" fillId="0" borderId="0" xfId="0" applyNumberFormat="1" applyFont="1" applyFill="1" applyAlignment="1">
      <alignment horizontal="center" vertical="center" wrapText="1"/>
    </xf>
    <xf numFmtId="191" fontId="10" fillId="0" borderId="20" xfId="0" applyNumberFormat="1" applyFont="1" applyFill="1" applyBorder="1" applyAlignment="1">
      <alignment horizontal="center" vertical="center" wrapText="1"/>
    </xf>
    <xf numFmtId="191" fontId="10" fillId="0" borderId="21" xfId="0" applyNumberFormat="1" applyFont="1" applyFill="1" applyBorder="1" applyAlignment="1">
      <alignment horizontal="center" vertical="center" wrapText="1"/>
    </xf>
    <xf numFmtId="3" fontId="0" fillId="0" borderId="0" xfId="0" applyNumberForma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105</xdr:row>
      <xdr:rowOff>0</xdr:rowOff>
    </xdr:from>
    <xdr:to>
      <xdr:col>1</xdr:col>
      <xdr:colOff>9525</xdr:colOff>
      <xdr:row>106</xdr:row>
      <xdr:rowOff>9525</xdr:rowOff>
    </xdr:to>
    <xdr:pic>
      <xdr:nvPicPr>
        <xdr:cNvPr id="1" name="Picture 1"/>
        <xdr:cNvPicPr preferRelativeResize="1">
          <a:picLocks noChangeAspect="1"/>
        </xdr:cNvPicPr>
      </xdr:nvPicPr>
      <xdr:blipFill>
        <a:blip r:embed="rId1"/>
        <a:stretch>
          <a:fillRect/>
        </a:stretch>
      </xdr:blipFill>
      <xdr:spPr>
        <a:xfrm>
          <a:off x="0" y="24993600"/>
          <a:ext cx="4000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105</xdr:row>
      <xdr:rowOff>0</xdr:rowOff>
    </xdr:from>
    <xdr:to>
      <xdr:col>1</xdr:col>
      <xdr:colOff>9525</xdr:colOff>
      <xdr:row>106</xdr:row>
      <xdr:rowOff>9525</xdr:rowOff>
    </xdr:to>
    <xdr:pic>
      <xdr:nvPicPr>
        <xdr:cNvPr id="1" name="Picture 1"/>
        <xdr:cNvPicPr preferRelativeResize="1">
          <a:picLocks noChangeAspect="1"/>
        </xdr:cNvPicPr>
      </xdr:nvPicPr>
      <xdr:blipFill>
        <a:blip r:embed="rId1"/>
        <a:stretch>
          <a:fillRect/>
        </a:stretch>
      </xdr:blipFill>
      <xdr:spPr>
        <a:xfrm>
          <a:off x="0" y="24993600"/>
          <a:ext cx="4000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105</xdr:row>
      <xdr:rowOff>0</xdr:rowOff>
    </xdr:from>
    <xdr:to>
      <xdr:col>1</xdr:col>
      <xdr:colOff>9525</xdr:colOff>
      <xdr:row>106</xdr:row>
      <xdr:rowOff>9525</xdr:rowOff>
    </xdr:to>
    <xdr:pic>
      <xdr:nvPicPr>
        <xdr:cNvPr id="1" name="Picture 1"/>
        <xdr:cNvPicPr preferRelativeResize="1">
          <a:picLocks noChangeAspect="1"/>
        </xdr:cNvPicPr>
      </xdr:nvPicPr>
      <xdr:blipFill>
        <a:blip r:embed="rId1"/>
        <a:stretch>
          <a:fillRect/>
        </a:stretch>
      </xdr:blipFill>
      <xdr:spPr>
        <a:xfrm>
          <a:off x="0" y="24993600"/>
          <a:ext cx="40005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105</xdr:row>
      <xdr:rowOff>0</xdr:rowOff>
    </xdr:from>
    <xdr:to>
      <xdr:col>0</xdr:col>
      <xdr:colOff>400050</xdr:colOff>
      <xdr:row>106</xdr:row>
      <xdr:rowOff>9525</xdr:rowOff>
    </xdr:to>
    <xdr:pic>
      <xdr:nvPicPr>
        <xdr:cNvPr id="1" name="Picture 1"/>
        <xdr:cNvPicPr preferRelativeResize="1">
          <a:picLocks noChangeAspect="1"/>
        </xdr:cNvPicPr>
      </xdr:nvPicPr>
      <xdr:blipFill>
        <a:blip r:embed="rId1"/>
        <a:stretch>
          <a:fillRect/>
        </a:stretch>
      </xdr:blipFill>
      <xdr:spPr>
        <a:xfrm>
          <a:off x="0" y="25136475"/>
          <a:ext cx="40005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D\X&#194;Y%20D&#7920;NG%20D&#7920;%20TO&#193;N\DU%20TOAN%202021\D&#7920;%20TO&#193;N%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u%20Lieu%20D\CONG%20KHAI\C&#212;NG%20KHAI%202021\CK%20%20THUC%20HIEN%20THEO%20TT%2090%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 DT 2021"/>
      <sheetName val="DU TOAN 2021"/>
      <sheetName val="16.140"/>
      <sheetName val="14.140DT"/>
      <sheetName val="67.799"/>
      <sheetName val="DT67.799"/>
      <sheetName val="DT BS 12"/>
      <sheetName val="TM BS 12"/>
      <sheetName val="GIAM 13,14"/>
      <sheetName val="GIAM TM 13.14"/>
      <sheetName val="T MINH 2020"/>
      <sheetName val="DU TOAN 2020"/>
      <sheetName val="Sheet1"/>
      <sheetName val="BS"/>
      <sheetName val="BS TM"/>
    </sheetNames>
    <sheetDataSet>
      <sheetData sheetId="0">
        <row r="115">
          <cell r="L115">
            <v>6652800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1"/>
      <sheetName val="CK -TH Q1"/>
      <sheetName val="CK- TH Q2"/>
      <sheetName val="6 THANG "/>
      <sheetName val="CK Q3"/>
      <sheetName val="CK Q4"/>
      <sheetName val="NAM "/>
    </sheetNames>
    <sheetDataSet>
      <sheetData sheetId="1">
        <row r="41">
          <cell r="D41">
            <v>588084200</v>
          </cell>
        </row>
        <row r="44">
          <cell r="D44">
            <v>81880500</v>
          </cell>
        </row>
        <row r="52">
          <cell r="D52">
            <v>2429000</v>
          </cell>
        </row>
        <row r="55">
          <cell r="D55">
            <v>166514150</v>
          </cell>
        </row>
        <row r="62">
          <cell r="D62">
            <v>18245727</v>
          </cell>
        </row>
        <row r="66">
          <cell r="D66">
            <v>19443000</v>
          </cell>
        </row>
        <row r="70">
          <cell r="D70">
            <v>966000</v>
          </cell>
        </row>
        <row r="75">
          <cell r="D75">
            <v>0</v>
          </cell>
        </row>
        <row r="79">
          <cell r="D79">
            <v>3000000</v>
          </cell>
        </row>
        <row r="85">
          <cell r="D85">
            <v>27870900</v>
          </cell>
        </row>
        <row r="89">
          <cell r="D89">
            <v>22449000</v>
          </cell>
        </row>
        <row r="96">
          <cell r="D96">
            <v>0</v>
          </cell>
        </row>
        <row r="99">
          <cell r="D99">
            <v>15935000</v>
          </cell>
        </row>
        <row r="107">
          <cell r="D107">
            <v>13946000</v>
          </cell>
        </row>
        <row r="128">
          <cell r="D128">
            <v>242621337</v>
          </cell>
        </row>
        <row r="131">
          <cell r="D131">
            <v>17858520</v>
          </cell>
        </row>
        <row r="139">
          <cell r="D139">
            <v>99631000</v>
          </cell>
        </row>
      </sheetData>
      <sheetData sheetId="2">
        <row r="41">
          <cell r="D41">
            <v>599567100</v>
          </cell>
        </row>
        <row r="45">
          <cell r="D45">
            <v>328643139</v>
          </cell>
        </row>
        <row r="52">
          <cell r="D52">
            <v>750000</v>
          </cell>
        </row>
        <row r="55">
          <cell r="D55">
            <v>170930672</v>
          </cell>
        </row>
        <row r="62">
          <cell r="D62">
            <v>18584874</v>
          </cell>
        </row>
        <row r="66">
          <cell r="D66">
            <v>41801000</v>
          </cell>
        </row>
        <row r="71">
          <cell r="D71">
            <v>966000</v>
          </cell>
        </row>
        <row r="76">
          <cell r="D76">
            <v>0</v>
          </cell>
        </row>
        <row r="80">
          <cell r="D80">
            <v>6349500</v>
          </cell>
        </row>
        <row r="86">
          <cell r="D86">
            <v>20550900</v>
          </cell>
        </row>
        <row r="90">
          <cell r="D90">
            <v>21584975</v>
          </cell>
        </row>
        <row r="100">
          <cell r="D100">
            <v>54225500</v>
          </cell>
        </row>
        <row r="108">
          <cell r="D108">
            <v>13468565</v>
          </cell>
        </row>
        <row r="132">
          <cell r="D132">
            <v>17232720</v>
          </cell>
        </row>
        <row r="136">
          <cell r="D136">
            <v>72900000</v>
          </cell>
        </row>
        <row r="140">
          <cell r="D140">
            <v>3200000</v>
          </cell>
        </row>
      </sheetData>
      <sheetData sheetId="3">
        <row r="41">
          <cell r="D41">
            <v>1187651300</v>
          </cell>
        </row>
        <row r="43">
          <cell r="D43">
            <v>163761000</v>
          </cell>
        </row>
        <row r="45">
          <cell r="D45">
            <v>649610401</v>
          </cell>
        </row>
        <row r="52">
          <cell r="D52">
            <v>3179000</v>
          </cell>
        </row>
        <row r="55">
          <cell r="D55">
            <v>337444822</v>
          </cell>
        </row>
        <row r="60">
          <cell r="D60">
            <v>3000000</v>
          </cell>
        </row>
        <row r="62">
          <cell r="D62">
            <v>36830601</v>
          </cell>
        </row>
        <row r="66">
          <cell r="D66">
            <v>61244000</v>
          </cell>
        </row>
        <row r="71">
          <cell r="D71">
            <v>1932000</v>
          </cell>
        </row>
        <row r="76">
          <cell r="D76">
            <v>0</v>
          </cell>
        </row>
        <row r="80">
          <cell r="D80">
            <v>9349500</v>
          </cell>
        </row>
        <row r="86">
          <cell r="D86">
            <v>48421800</v>
          </cell>
        </row>
        <row r="90">
          <cell r="D90">
            <v>44033975</v>
          </cell>
        </row>
        <row r="100">
          <cell r="D100">
            <v>70160500</v>
          </cell>
        </row>
        <row r="108">
          <cell r="D108">
            <v>27414565</v>
          </cell>
        </row>
        <row r="129">
          <cell r="D129">
            <v>242621337</v>
          </cell>
        </row>
        <row r="132">
          <cell r="D132">
            <v>35091240</v>
          </cell>
        </row>
        <row r="136">
          <cell r="D136">
            <v>72900000</v>
          </cell>
        </row>
        <row r="140">
          <cell r="D140">
            <v>102831000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F35"/>
  <sheetViews>
    <sheetView zoomScale="85" zoomScaleNormal="85" zoomScalePageLayoutView="0" workbookViewId="0" topLeftCell="A10">
      <selection activeCell="I12" sqref="I12"/>
    </sheetView>
  </sheetViews>
  <sheetFormatPr defaultColWidth="9.00390625" defaultRowHeight="15.75"/>
  <cols>
    <col min="1" max="1" width="9.00390625" style="92" customWidth="1"/>
    <col min="2" max="2" width="52.625" style="80" customWidth="1"/>
    <col min="3" max="3" width="22.00390625" style="80" customWidth="1"/>
    <col min="4" max="4" width="8.875" style="80" customWidth="1"/>
    <col min="5" max="5" width="1.00390625" style="80" hidden="1" customWidth="1"/>
    <col min="6" max="6" width="35.875" style="80" hidden="1" customWidth="1"/>
    <col min="7" max="7" width="9.00390625" style="80" hidden="1" customWidth="1"/>
    <col min="8" max="16384" width="9.00390625" style="80" customWidth="1"/>
  </cols>
  <sheetData>
    <row r="1" spans="1:3" ht="15.75">
      <c r="A1" s="119" t="s">
        <v>102</v>
      </c>
      <c r="B1" s="119"/>
      <c r="C1" s="119"/>
    </row>
    <row r="2" spans="1:3" ht="18.75">
      <c r="A2" s="120" t="s">
        <v>140</v>
      </c>
      <c r="B2" s="120"/>
      <c r="C2" s="120"/>
    </row>
    <row r="3" spans="1:3" ht="18.75">
      <c r="A3" s="120" t="s">
        <v>89</v>
      </c>
      <c r="B3" s="120"/>
      <c r="C3" s="120"/>
    </row>
    <row r="4" spans="1:3" ht="20.25">
      <c r="A4" s="121" t="s">
        <v>152</v>
      </c>
      <c r="B4" s="121"/>
      <c r="C4" s="121"/>
    </row>
    <row r="5" spans="1:3" ht="18.75">
      <c r="A5" s="122" t="s">
        <v>172</v>
      </c>
      <c r="B5" s="122"/>
      <c r="C5" s="122"/>
    </row>
    <row r="6" spans="1:3" ht="18.75">
      <c r="A6" s="123" t="s">
        <v>23</v>
      </c>
      <c r="B6" s="123"/>
      <c r="C6" s="123"/>
    </row>
    <row r="7" spans="1:3" ht="19.5" thickBot="1">
      <c r="A7" s="115" t="s">
        <v>88</v>
      </c>
      <c r="B7" s="115"/>
      <c r="C7" s="115"/>
    </row>
    <row r="8" spans="1:3" ht="24.75" customHeight="1">
      <c r="A8" s="81" t="s">
        <v>2</v>
      </c>
      <c r="B8" s="82" t="s">
        <v>3</v>
      </c>
      <c r="C8" s="75" t="s">
        <v>24</v>
      </c>
    </row>
    <row r="9" spans="1:3" ht="24.75" customHeight="1">
      <c r="A9" s="83" t="s">
        <v>0</v>
      </c>
      <c r="B9" s="84" t="s">
        <v>8</v>
      </c>
      <c r="C9" s="77">
        <f>C10</f>
        <v>6000000</v>
      </c>
    </row>
    <row r="10" spans="1:3" ht="24.75" customHeight="1">
      <c r="A10" s="85">
        <v>1</v>
      </c>
      <c r="B10" s="86" t="s">
        <v>9</v>
      </c>
      <c r="C10" s="76">
        <f>C13</f>
        <v>6000000</v>
      </c>
    </row>
    <row r="11" spans="1:3" ht="24.75" customHeight="1">
      <c r="A11" s="85">
        <v>1.1</v>
      </c>
      <c r="B11" s="86" t="s">
        <v>10</v>
      </c>
      <c r="C11" s="76"/>
    </row>
    <row r="12" spans="1:3" ht="24.75" customHeight="1">
      <c r="A12" s="85">
        <v>1.2</v>
      </c>
      <c r="B12" s="86" t="s">
        <v>13</v>
      </c>
      <c r="C12" s="76"/>
    </row>
    <row r="13" spans="1:3" ht="24.75" customHeight="1">
      <c r="A13" s="85">
        <v>2</v>
      </c>
      <c r="B13" s="86" t="s">
        <v>16</v>
      </c>
      <c r="C13" s="76">
        <v>6000000</v>
      </c>
    </row>
    <row r="14" spans="1:3" ht="24.75" customHeight="1">
      <c r="A14" s="85">
        <v>2.2</v>
      </c>
      <c r="B14" s="86" t="s">
        <v>4</v>
      </c>
      <c r="C14" s="76"/>
    </row>
    <row r="15" spans="1:3" ht="24.75" customHeight="1">
      <c r="A15" s="85">
        <v>3</v>
      </c>
      <c r="B15" s="86" t="s">
        <v>21</v>
      </c>
      <c r="C15" s="76"/>
    </row>
    <row r="16" spans="1:3" ht="24.75" customHeight="1">
      <c r="A16" s="85">
        <v>3.1</v>
      </c>
      <c r="B16" s="86" t="s">
        <v>10</v>
      </c>
      <c r="C16" s="76"/>
    </row>
    <row r="17" spans="1:3" ht="24.75" customHeight="1">
      <c r="A17" s="85">
        <v>3.2</v>
      </c>
      <c r="B17" s="86" t="s">
        <v>13</v>
      </c>
      <c r="C17" s="76"/>
    </row>
    <row r="18" spans="1:6" s="87" customFormat="1" ht="24.75" customHeight="1">
      <c r="A18" s="83" t="s">
        <v>1</v>
      </c>
      <c r="B18" s="84" t="s">
        <v>22</v>
      </c>
      <c r="C18" s="77">
        <f>C19</f>
        <v>7654496000</v>
      </c>
      <c r="E18" s="77">
        <f>E19</f>
        <v>8070915000</v>
      </c>
      <c r="F18" s="87">
        <v>8707145000</v>
      </c>
    </row>
    <row r="19" spans="1:5" ht="24.75" customHeight="1">
      <c r="A19" s="85">
        <v>1</v>
      </c>
      <c r="B19" s="86" t="s">
        <v>4</v>
      </c>
      <c r="C19" s="76">
        <f>SUM(C20:C22)</f>
        <v>7654496000</v>
      </c>
      <c r="E19" s="76">
        <f>SUM(E20:E22)</f>
        <v>8070915000</v>
      </c>
    </row>
    <row r="20" spans="1:6" ht="24.75" customHeight="1">
      <c r="A20" s="85">
        <v>1.1</v>
      </c>
      <c r="B20" s="86" t="s">
        <v>20</v>
      </c>
      <c r="C20" s="78">
        <v>7105865000</v>
      </c>
      <c r="E20" s="78">
        <f>7027493000-1097219000</f>
        <v>5930274000</v>
      </c>
      <c r="F20" s="80">
        <f>F18-C18</f>
        <v>1052649000</v>
      </c>
    </row>
    <row r="21" spans="1:5" ht="24.75" customHeight="1">
      <c r="A21" s="85">
        <v>1.2</v>
      </c>
      <c r="B21" s="86" t="s">
        <v>96</v>
      </c>
      <c r="C21" s="78"/>
      <c r="E21" s="78">
        <v>1097219000</v>
      </c>
    </row>
    <row r="22" spans="1:6" ht="24.75" customHeight="1" thickBot="1">
      <c r="A22" s="85">
        <v>1.3</v>
      </c>
      <c r="B22" s="86" t="s">
        <v>5</v>
      </c>
      <c r="C22" s="79">
        <v>548631000</v>
      </c>
      <c r="E22" s="78">
        <v>1043422000</v>
      </c>
      <c r="F22" s="80">
        <f>C20+C22</f>
        <v>7654496000</v>
      </c>
    </row>
    <row r="23" spans="1:6" ht="24.75" customHeight="1">
      <c r="A23" s="83">
        <v>2</v>
      </c>
      <c r="B23" s="84" t="s">
        <v>7</v>
      </c>
      <c r="C23" s="77">
        <f>SUM(C24:C26)</f>
        <v>7654496000</v>
      </c>
      <c r="E23" s="77">
        <f>SUM(E24:E26)</f>
        <v>8070915000</v>
      </c>
      <c r="F23" s="80">
        <f>F22-7185047000</f>
        <v>469449000</v>
      </c>
    </row>
    <row r="24" spans="1:6" ht="24.75" customHeight="1">
      <c r="A24" s="85">
        <v>2.1</v>
      </c>
      <c r="B24" s="86" t="s">
        <v>18</v>
      </c>
      <c r="C24" s="78">
        <v>7105865000</v>
      </c>
      <c r="E24" s="78">
        <f>E20</f>
        <v>5930274000</v>
      </c>
      <c r="F24" s="80">
        <f>F18-C18</f>
        <v>1052649000</v>
      </c>
    </row>
    <row r="25" spans="1:5" ht="24.75" customHeight="1">
      <c r="A25" s="88">
        <v>2.2</v>
      </c>
      <c r="B25" s="86" t="s">
        <v>96</v>
      </c>
      <c r="C25" s="78"/>
      <c r="E25" s="78">
        <f>E21</f>
        <v>1097219000</v>
      </c>
    </row>
    <row r="26" spans="1:5" ht="24.75" customHeight="1" thickBot="1">
      <c r="A26" s="89">
        <v>2.3</v>
      </c>
      <c r="B26" s="90" t="s">
        <v>6</v>
      </c>
      <c r="C26" s="79">
        <v>548631000</v>
      </c>
      <c r="E26" s="79">
        <f>E22</f>
        <v>1043422000</v>
      </c>
    </row>
    <row r="27" ht="15.75">
      <c r="A27" s="91"/>
    </row>
    <row r="28" spans="2:5" ht="18.75">
      <c r="B28" s="116" t="s">
        <v>153</v>
      </c>
      <c r="C28" s="116"/>
      <c r="E28" s="80">
        <f>C22+C21+C20</f>
        <v>7654496000</v>
      </c>
    </row>
    <row r="29" spans="2:3" ht="18.75">
      <c r="B29" s="117" t="s">
        <v>90</v>
      </c>
      <c r="C29" s="117"/>
    </row>
    <row r="30" spans="2:3" ht="15.75">
      <c r="B30" s="149" t="s">
        <v>173</v>
      </c>
      <c r="C30" s="149"/>
    </row>
    <row r="35" spans="2:3" ht="15.75">
      <c r="B35" s="118" t="s">
        <v>141</v>
      </c>
      <c r="C35" s="118"/>
    </row>
  </sheetData>
  <sheetProtection/>
  <mergeCells count="11">
    <mergeCell ref="B30:C30"/>
    <mergeCell ref="A6:C6"/>
    <mergeCell ref="A7:C7"/>
    <mergeCell ref="A1:C1"/>
    <mergeCell ref="B28:C28"/>
    <mergeCell ref="B29:C29"/>
    <mergeCell ref="B35:C35"/>
    <mergeCell ref="A2:C2"/>
    <mergeCell ref="A3:C3"/>
    <mergeCell ref="A4:C4"/>
    <mergeCell ref="A5:C5"/>
  </mergeCells>
  <printOptions/>
  <pageMargins left="0.7086614173228347" right="0.4330708661417323" top="0.5118110236220472"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41"/>
  <sheetViews>
    <sheetView zoomScalePageLayoutView="0" workbookViewId="0" topLeftCell="A134">
      <selection activeCell="C43" sqref="C43"/>
    </sheetView>
  </sheetViews>
  <sheetFormatPr defaultColWidth="9.00390625" defaultRowHeight="15.75"/>
  <cols>
    <col min="1" max="1" width="5.125" style="4" customWidth="1"/>
    <col min="2" max="2" width="31.00390625" style="4" customWidth="1"/>
    <col min="3" max="3" width="15.125" style="25" customWidth="1"/>
    <col min="4" max="4" width="14.375" style="25" customWidth="1"/>
    <col min="5" max="5" width="10.375" style="54" customWidth="1"/>
    <col min="6" max="6" width="10.50390625" style="71" customWidth="1"/>
    <col min="7" max="7" width="21.375" style="56" customWidth="1"/>
    <col min="8" max="8" width="15.50390625" style="56" bestFit="1" customWidth="1"/>
    <col min="9" max="9" width="11.125" style="56" bestFit="1" customWidth="1"/>
    <col min="10" max="12" width="9.00390625" style="56" customWidth="1"/>
    <col min="13" max="16384" width="9.00390625" style="26" customWidth="1"/>
  </cols>
  <sheetData>
    <row r="1" spans="1:6" ht="22.5" customHeight="1">
      <c r="A1" s="127" t="s">
        <v>103</v>
      </c>
      <c r="B1" s="127"/>
      <c r="C1" s="127"/>
      <c r="D1" s="127"/>
      <c r="E1" s="127"/>
      <c r="F1" s="127"/>
    </row>
    <row r="2" spans="1:6" ht="21.75" customHeight="1">
      <c r="A2" s="124" t="s">
        <v>111</v>
      </c>
      <c r="B2" s="124"/>
      <c r="C2" s="124" t="s">
        <v>104</v>
      </c>
      <c r="D2" s="124"/>
      <c r="E2" s="124"/>
      <c r="F2" s="124"/>
    </row>
    <row r="3" spans="1:6" ht="21.75" customHeight="1">
      <c r="A3" s="124" t="s">
        <v>89</v>
      </c>
      <c r="B3" s="124"/>
      <c r="C3" s="125" t="s">
        <v>109</v>
      </c>
      <c r="D3" s="124"/>
      <c r="E3" s="124"/>
      <c r="F3" s="124"/>
    </row>
    <row r="4" spans="1:6" ht="21.75" customHeight="1">
      <c r="A4" s="31"/>
      <c r="B4" s="31"/>
      <c r="C4" s="126" t="s">
        <v>161</v>
      </c>
      <c r="D4" s="126"/>
      <c r="E4" s="126"/>
      <c r="F4" s="126"/>
    </row>
    <row r="5" spans="1:6" ht="27.75" customHeight="1">
      <c r="A5" s="128" t="s">
        <v>154</v>
      </c>
      <c r="B5" s="129"/>
      <c r="C5" s="129"/>
      <c r="D5" s="129"/>
      <c r="E5" s="129"/>
      <c r="F5" s="129"/>
    </row>
    <row r="6" spans="1:6" ht="15.75">
      <c r="A6" s="130" t="s">
        <v>25</v>
      </c>
      <c r="B6" s="130"/>
      <c r="C6" s="130"/>
      <c r="D6" s="130"/>
      <c r="E6" s="130"/>
      <c r="F6" s="130"/>
    </row>
    <row r="7" spans="1:6" ht="39.75" customHeight="1">
      <c r="A7" s="135" t="s">
        <v>107</v>
      </c>
      <c r="B7" s="136"/>
      <c r="C7" s="136"/>
      <c r="D7" s="136"/>
      <c r="E7" s="136"/>
      <c r="F7" s="136"/>
    </row>
    <row r="8" spans="1:6" ht="66.75" customHeight="1">
      <c r="A8" s="137" t="s">
        <v>108</v>
      </c>
      <c r="B8" s="138"/>
      <c r="C8" s="138"/>
      <c r="D8" s="138"/>
      <c r="E8" s="138"/>
      <c r="F8" s="138"/>
    </row>
    <row r="9" spans="1:6" ht="34.5" customHeight="1">
      <c r="A9" s="135" t="s">
        <v>132</v>
      </c>
      <c r="B9" s="135"/>
      <c r="C9" s="135"/>
      <c r="D9" s="135"/>
      <c r="E9" s="135"/>
      <c r="F9" s="135"/>
    </row>
    <row r="10" spans="1:6" ht="15.75">
      <c r="A10" s="131" t="s">
        <v>87</v>
      </c>
      <c r="B10" s="131"/>
      <c r="C10" s="131"/>
      <c r="D10" s="131"/>
      <c r="E10" s="131"/>
      <c r="F10" s="131"/>
    </row>
    <row r="11" spans="1:6" ht="15.75" customHeight="1">
      <c r="A11" s="140" t="s">
        <v>2</v>
      </c>
      <c r="B11" s="140" t="s">
        <v>3</v>
      </c>
      <c r="C11" s="140" t="s">
        <v>26</v>
      </c>
      <c r="D11" s="140" t="s">
        <v>162</v>
      </c>
      <c r="E11" s="132" t="s">
        <v>105</v>
      </c>
      <c r="F11" s="133" t="s">
        <v>106</v>
      </c>
    </row>
    <row r="12" spans="1:6" ht="75" customHeight="1">
      <c r="A12" s="140"/>
      <c r="B12" s="140"/>
      <c r="C12" s="140"/>
      <c r="D12" s="140"/>
      <c r="E12" s="132"/>
      <c r="F12" s="134"/>
    </row>
    <row r="13" spans="1:6" ht="22.5" customHeight="1" hidden="1">
      <c r="A13" s="5">
        <v>1</v>
      </c>
      <c r="B13" s="6" t="s">
        <v>9</v>
      </c>
      <c r="C13" s="5"/>
      <c r="D13" s="5"/>
      <c r="E13" s="46"/>
      <c r="F13" s="46"/>
    </row>
    <row r="14" spans="1:6" ht="22.5" customHeight="1" hidden="1">
      <c r="A14" s="5">
        <v>1.1</v>
      </c>
      <c r="B14" s="6" t="s">
        <v>10</v>
      </c>
      <c r="C14" s="5"/>
      <c r="D14" s="5"/>
      <c r="E14" s="46"/>
      <c r="F14" s="46"/>
    </row>
    <row r="15" spans="1:6" ht="22.5" customHeight="1" hidden="1">
      <c r="A15" s="5"/>
      <c r="B15" s="6" t="s">
        <v>11</v>
      </c>
      <c r="C15" s="5"/>
      <c r="D15" s="5"/>
      <c r="E15" s="46"/>
      <c r="F15" s="46"/>
    </row>
    <row r="16" spans="1:6" ht="22.5" customHeight="1" hidden="1">
      <c r="A16" s="5"/>
      <c r="B16" s="6" t="s">
        <v>12</v>
      </c>
      <c r="C16" s="5"/>
      <c r="D16" s="5"/>
      <c r="E16" s="46"/>
      <c r="F16" s="46"/>
    </row>
    <row r="17" spans="1:6" ht="22.5" customHeight="1" hidden="1">
      <c r="A17" s="5"/>
      <c r="B17" s="6" t="s">
        <v>27</v>
      </c>
      <c r="C17" s="5"/>
      <c r="D17" s="5"/>
      <c r="E17" s="46"/>
      <c r="F17" s="46"/>
    </row>
    <row r="18" spans="1:6" ht="22.5" customHeight="1" hidden="1">
      <c r="A18" s="5">
        <v>1.2</v>
      </c>
      <c r="B18" s="6" t="s">
        <v>13</v>
      </c>
      <c r="C18" s="5"/>
      <c r="D18" s="5"/>
      <c r="E18" s="46"/>
      <c r="F18" s="46"/>
    </row>
    <row r="19" spans="1:6" ht="22.5" customHeight="1" hidden="1">
      <c r="A19" s="5"/>
      <c r="B19" s="6" t="s">
        <v>14</v>
      </c>
      <c r="C19" s="5"/>
      <c r="D19" s="5"/>
      <c r="E19" s="46"/>
      <c r="F19" s="46"/>
    </row>
    <row r="20" spans="1:6" ht="22.5" customHeight="1" hidden="1">
      <c r="A20" s="5"/>
      <c r="B20" s="6" t="s">
        <v>15</v>
      </c>
      <c r="C20" s="5"/>
      <c r="D20" s="5"/>
      <c r="E20" s="46"/>
      <c r="F20" s="46"/>
    </row>
    <row r="21" spans="1:6" ht="22.5" customHeight="1" hidden="1">
      <c r="A21" s="5"/>
      <c r="B21" s="6" t="s">
        <v>27</v>
      </c>
      <c r="C21" s="5"/>
      <c r="D21" s="5"/>
      <c r="E21" s="46"/>
      <c r="F21" s="46"/>
    </row>
    <row r="22" spans="1:6" ht="22.5" customHeight="1" hidden="1">
      <c r="A22" s="5">
        <v>2</v>
      </c>
      <c r="B22" s="6" t="s">
        <v>16</v>
      </c>
      <c r="C22" s="5"/>
      <c r="D22" s="5"/>
      <c r="E22" s="46"/>
      <c r="F22" s="46"/>
    </row>
    <row r="23" spans="1:6" ht="22.5" customHeight="1" hidden="1">
      <c r="A23" s="5">
        <v>2.1</v>
      </c>
      <c r="B23" s="6" t="s">
        <v>28</v>
      </c>
      <c r="C23" s="5"/>
      <c r="D23" s="5"/>
      <c r="E23" s="46"/>
      <c r="F23" s="46"/>
    </row>
    <row r="24" spans="1:6" ht="22.5" customHeight="1" hidden="1">
      <c r="A24" s="5" t="s">
        <v>17</v>
      </c>
      <c r="B24" s="6" t="s">
        <v>18</v>
      </c>
      <c r="C24" s="5"/>
      <c r="D24" s="5"/>
      <c r="E24" s="46"/>
      <c r="F24" s="46"/>
    </row>
    <row r="25" spans="1:6" ht="22.5" customHeight="1" hidden="1">
      <c r="A25" s="5" t="s">
        <v>19</v>
      </c>
      <c r="B25" s="6" t="s">
        <v>6</v>
      </c>
      <c r="C25" s="5"/>
      <c r="D25" s="5"/>
      <c r="E25" s="46"/>
      <c r="F25" s="46"/>
    </row>
    <row r="26" spans="1:6" ht="22.5" customHeight="1" hidden="1">
      <c r="A26" s="5">
        <v>2.2</v>
      </c>
      <c r="B26" s="6" t="s">
        <v>4</v>
      </c>
      <c r="C26" s="5"/>
      <c r="D26" s="5"/>
      <c r="E26" s="46"/>
      <c r="F26" s="46"/>
    </row>
    <row r="27" spans="1:6" ht="22.5" customHeight="1" hidden="1">
      <c r="A27" s="5" t="s">
        <v>17</v>
      </c>
      <c r="B27" s="6" t="s">
        <v>20</v>
      </c>
      <c r="C27" s="5"/>
      <c r="D27" s="5"/>
      <c r="E27" s="46"/>
      <c r="F27" s="46"/>
    </row>
    <row r="28" spans="1:6" ht="22.5" customHeight="1" hidden="1">
      <c r="A28" s="5" t="s">
        <v>19</v>
      </c>
      <c r="B28" s="6" t="s">
        <v>5</v>
      </c>
      <c r="C28" s="5"/>
      <c r="D28" s="5"/>
      <c r="E28" s="46"/>
      <c r="F28" s="46"/>
    </row>
    <row r="29" spans="1:6" ht="22.5" customHeight="1" hidden="1">
      <c r="A29" s="5">
        <v>3</v>
      </c>
      <c r="B29" s="6" t="s">
        <v>21</v>
      </c>
      <c r="C29" s="5"/>
      <c r="D29" s="5"/>
      <c r="E29" s="46"/>
      <c r="F29" s="46"/>
    </row>
    <row r="30" spans="1:6" ht="22.5" customHeight="1" hidden="1">
      <c r="A30" s="5">
        <v>3.1</v>
      </c>
      <c r="B30" s="6" t="s">
        <v>10</v>
      </c>
      <c r="C30" s="5"/>
      <c r="D30" s="5"/>
      <c r="E30" s="46"/>
      <c r="F30" s="46"/>
    </row>
    <row r="31" spans="1:6" ht="22.5" customHeight="1" hidden="1">
      <c r="A31" s="5"/>
      <c r="B31" s="6" t="s">
        <v>11</v>
      </c>
      <c r="C31" s="5"/>
      <c r="D31" s="5"/>
      <c r="E31" s="46"/>
      <c r="F31" s="46"/>
    </row>
    <row r="32" spans="1:6" ht="22.5" customHeight="1" hidden="1">
      <c r="A32" s="5"/>
      <c r="B32" s="6" t="s">
        <v>12</v>
      </c>
      <c r="C32" s="5"/>
      <c r="D32" s="5"/>
      <c r="E32" s="46"/>
      <c r="F32" s="46"/>
    </row>
    <row r="33" spans="1:6" ht="22.5" customHeight="1" hidden="1">
      <c r="A33" s="5"/>
      <c r="B33" s="6" t="s">
        <v>27</v>
      </c>
      <c r="C33" s="5"/>
      <c r="D33" s="5"/>
      <c r="E33" s="46"/>
      <c r="F33" s="46"/>
    </row>
    <row r="34" spans="1:6" ht="22.5" customHeight="1" hidden="1">
      <c r="A34" s="5">
        <v>3.2</v>
      </c>
      <c r="B34" s="6" t="s">
        <v>13</v>
      </c>
      <c r="C34" s="5"/>
      <c r="D34" s="5"/>
      <c r="E34" s="46"/>
      <c r="F34" s="46"/>
    </row>
    <row r="35" spans="1:6" ht="22.5" customHeight="1" hidden="1">
      <c r="A35" s="5"/>
      <c r="B35" s="6" t="s">
        <v>14</v>
      </c>
      <c r="C35" s="5"/>
      <c r="D35" s="5"/>
      <c r="E35" s="46"/>
      <c r="F35" s="46"/>
    </row>
    <row r="36" spans="1:6" ht="22.5" customHeight="1" hidden="1">
      <c r="A36" s="5"/>
      <c r="B36" s="6" t="s">
        <v>15</v>
      </c>
      <c r="C36" s="5"/>
      <c r="D36" s="5"/>
      <c r="E36" s="46"/>
      <c r="F36" s="46"/>
    </row>
    <row r="37" spans="1:6" ht="22.5" customHeight="1" hidden="1">
      <c r="A37" s="5"/>
      <c r="B37" s="6" t="s">
        <v>27</v>
      </c>
      <c r="C37" s="5"/>
      <c r="D37" s="5"/>
      <c r="E37" s="46"/>
      <c r="F37" s="46"/>
    </row>
    <row r="38" spans="1:12" s="29" customFormat="1" ht="22.5" customHeight="1">
      <c r="A38" s="36" t="s">
        <v>1</v>
      </c>
      <c r="B38" s="37" t="s">
        <v>22</v>
      </c>
      <c r="C38" s="7">
        <f>C39</f>
        <v>7105865000</v>
      </c>
      <c r="D38" s="103">
        <f>D39</f>
        <v>1737978348</v>
      </c>
      <c r="E38" s="49">
        <f aca="true" t="shared" si="0" ref="E38:E49">D38/C38</f>
        <v>0.2445836429484658</v>
      </c>
      <c r="F38" s="48">
        <f>G38/D38</f>
        <v>0</v>
      </c>
      <c r="G38" s="58"/>
      <c r="H38" s="58"/>
      <c r="I38" s="58"/>
      <c r="J38" s="58"/>
      <c r="K38" s="58"/>
      <c r="L38" s="58"/>
    </row>
    <row r="39" spans="1:12" s="29" customFormat="1" ht="36" customHeight="1">
      <c r="A39" s="36">
        <v>1</v>
      </c>
      <c r="B39" s="37" t="s">
        <v>7</v>
      </c>
      <c r="C39" s="7">
        <f>C40</f>
        <v>7105865000</v>
      </c>
      <c r="D39" s="7">
        <f>D40</f>
        <v>1737978348</v>
      </c>
      <c r="E39" s="49">
        <f t="shared" si="0"/>
        <v>0.2445836429484658</v>
      </c>
      <c r="F39" s="48">
        <f>G39/D39</f>
        <v>0</v>
      </c>
      <c r="G39" s="7"/>
      <c r="H39" s="58"/>
      <c r="I39" s="58"/>
      <c r="J39" s="58"/>
      <c r="K39" s="58"/>
      <c r="L39" s="58"/>
    </row>
    <row r="40" spans="1:12" s="29" customFormat="1" ht="22.5" customHeight="1">
      <c r="A40" s="95">
        <v>1.1</v>
      </c>
      <c r="B40" s="96" t="s">
        <v>20</v>
      </c>
      <c r="C40" s="102">
        <f>C41+C43+C45+C50+C52+C55+C60+C62+C66+C70+C75+C79+C85+C89+C96+C98+C109</f>
        <v>7105865000</v>
      </c>
      <c r="D40" s="102">
        <f>D41+D43+D45+D50+D52+D55+D60+D62+D66+D70+D75+D79+D85+D89+D96+D98+D109</f>
        <v>1737978348</v>
      </c>
      <c r="E40" s="97">
        <f t="shared" si="0"/>
        <v>0.2445836429484658</v>
      </c>
      <c r="F40" s="101">
        <f>G40/D40</f>
        <v>0</v>
      </c>
      <c r="G40" s="7"/>
      <c r="I40" s="58"/>
      <c r="J40" s="58"/>
      <c r="K40" s="58"/>
      <c r="L40" s="58"/>
    </row>
    <row r="41" spans="1:12" s="27" customFormat="1" ht="22.5" customHeight="1">
      <c r="A41" s="8">
        <v>6000</v>
      </c>
      <c r="B41" s="8" t="s">
        <v>35</v>
      </c>
      <c r="C41" s="28">
        <f>SUM(C42:C42)</f>
        <v>2872438093</v>
      </c>
      <c r="D41" s="28">
        <f>SUM(D42:D42)</f>
        <v>773831500</v>
      </c>
      <c r="E41" s="49">
        <f t="shared" si="0"/>
        <v>0.26939884340268005</v>
      </c>
      <c r="F41" s="48">
        <f>G41/D41</f>
        <v>0.7599641524026871</v>
      </c>
      <c r="G41" s="57">
        <f>'[2]CK -TH Q1'!$D$41</f>
        <v>588084200</v>
      </c>
      <c r="H41" s="57"/>
      <c r="I41" s="57"/>
      <c r="J41" s="57"/>
      <c r="K41" s="57"/>
      <c r="L41" s="57"/>
    </row>
    <row r="42" spans="1:12" s="27" customFormat="1" ht="22.5" customHeight="1">
      <c r="A42" s="1">
        <v>6001</v>
      </c>
      <c r="B42" s="1" t="s">
        <v>30</v>
      </c>
      <c r="C42" s="62">
        <v>2872438093</v>
      </c>
      <c r="D42" s="61">
        <v>773831500</v>
      </c>
      <c r="E42" s="49">
        <f t="shared" si="0"/>
        <v>0.26939884340268005</v>
      </c>
      <c r="F42" s="49"/>
      <c r="G42" s="57"/>
      <c r="H42" s="57"/>
      <c r="I42" s="57"/>
      <c r="J42" s="57"/>
      <c r="K42" s="57"/>
      <c r="L42" s="57"/>
    </row>
    <row r="43" spans="1:12" s="29" customFormat="1" ht="33.75" customHeight="1">
      <c r="A43" s="8">
        <v>6050</v>
      </c>
      <c r="B43" s="98" t="s">
        <v>134</v>
      </c>
      <c r="C43" s="28">
        <f>C44</f>
        <v>173432560</v>
      </c>
      <c r="D43" s="28">
        <f>D44</f>
        <v>81880500</v>
      </c>
      <c r="E43" s="49">
        <f t="shared" si="0"/>
        <v>0.4721172310435826</v>
      </c>
      <c r="F43" s="48">
        <f>G43/D43</f>
        <v>1</v>
      </c>
      <c r="G43" s="58">
        <f>'[2]CK -TH Q1'!$D$44</f>
        <v>81880500</v>
      </c>
      <c r="H43" s="58"/>
      <c r="I43" s="58"/>
      <c r="J43" s="58"/>
      <c r="K43" s="58"/>
      <c r="L43" s="58"/>
    </row>
    <row r="44" spans="1:12" s="27" customFormat="1" ht="35.25" customHeight="1">
      <c r="A44" s="1">
        <v>6051</v>
      </c>
      <c r="B44" s="19" t="s">
        <v>134</v>
      </c>
      <c r="C44" s="62">
        <v>173432560</v>
      </c>
      <c r="D44" s="61">
        <v>81880500</v>
      </c>
      <c r="E44" s="49">
        <f t="shared" si="0"/>
        <v>0.4721172310435826</v>
      </c>
      <c r="F44" s="49"/>
      <c r="G44" s="57"/>
      <c r="H44" s="57"/>
      <c r="I44" s="57"/>
      <c r="J44" s="57"/>
      <c r="K44" s="57"/>
      <c r="L44" s="57"/>
    </row>
    <row r="45" spans="1:12" s="27" customFormat="1" ht="22.5" customHeight="1">
      <c r="A45" s="8">
        <v>6100</v>
      </c>
      <c r="B45" s="8" t="s">
        <v>36</v>
      </c>
      <c r="C45" s="28">
        <f>SUM(C46:C49)</f>
        <v>1649880671</v>
      </c>
      <c r="D45" s="28">
        <f>SUM(D46:D49)</f>
        <v>428564261</v>
      </c>
      <c r="E45" s="49">
        <f t="shared" si="0"/>
        <v>0.2597547013750063</v>
      </c>
      <c r="F45" s="48">
        <f>G45/D45</f>
        <v>1</v>
      </c>
      <c r="G45" s="57">
        <f>D45</f>
        <v>428564261</v>
      </c>
      <c r="H45" s="57"/>
      <c r="I45" s="57"/>
      <c r="J45" s="57"/>
      <c r="K45" s="57"/>
      <c r="L45" s="57"/>
    </row>
    <row r="46" spans="1:12" s="27" customFormat="1" ht="22.5" customHeight="1">
      <c r="A46" s="1">
        <v>6101</v>
      </c>
      <c r="B46" s="1" t="s">
        <v>32</v>
      </c>
      <c r="C46" s="62">
        <v>40230000</v>
      </c>
      <c r="D46" s="61">
        <v>11398500</v>
      </c>
      <c r="E46" s="49">
        <f t="shared" si="0"/>
        <v>0.2833333333333333</v>
      </c>
      <c r="F46" s="49"/>
      <c r="G46" s="57"/>
      <c r="H46" s="57"/>
      <c r="I46" s="57"/>
      <c r="J46" s="57"/>
      <c r="K46" s="57"/>
      <c r="L46" s="57"/>
    </row>
    <row r="47" spans="1:12" s="27" customFormat="1" ht="22.5" customHeight="1">
      <c r="A47" s="1">
        <v>6112</v>
      </c>
      <c r="B47" s="1" t="s">
        <v>33</v>
      </c>
      <c r="C47" s="62">
        <v>1006897991</v>
      </c>
      <c r="D47" s="61">
        <v>260708207</v>
      </c>
      <c r="E47" s="49">
        <f t="shared" si="0"/>
        <v>0.25892216424136255</v>
      </c>
      <c r="F47" s="49"/>
      <c r="G47" s="57"/>
      <c r="H47" s="57"/>
      <c r="I47" s="57"/>
      <c r="J47" s="57"/>
      <c r="K47" s="57"/>
      <c r="L47" s="57"/>
    </row>
    <row r="48" spans="1:12" s="27" customFormat="1" ht="22.5" customHeight="1">
      <c r="A48" s="1">
        <v>6113</v>
      </c>
      <c r="B48" s="1" t="s">
        <v>34</v>
      </c>
      <c r="C48" s="62">
        <v>8940000</v>
      </c>
      <c r="D48" s="61">
        <v>2235000</v>
      </c>
      <c r="E48" s="49">
        <f t="shared" si="0"/>
        <v>0.25</v>
      </c>
      <c r="F48" s="49"/>
      <c r="G48" s="57"/>
      <c r="H48" s="57"/>
      <c r="I48" s="57"/>
      <c r="J48" s="57"/>
      <c r="K48" s="57"/>
      <c r="L48" s="57"/>
    </row>
    <row r="49" spans="1:12" s="27" customFormat="1" ht="22.5" customHeight="1">
      <c r="A49" s="1">
        <v>6115</v>
      </c>
      <c r="B49" s="1" t="s">
        <v>95</v>
      </c>
      <c r="C49" s="62">
        <v>593812680</v>
      </c>
      <c r="D49" s="61">
        <v>154222554</v>
      </c>
      <c r="E49" s="49">
        <f t="shared" si="0"/>
        <v>0.2597158315986112</v>
      </c>
      <c r="F49" s="49"/>
      <c r="G49" s="57"/>
      <c r="H49" s="57"/>
      <c r="I49" s="57"/>
      <c r="J49" s="57"/>
      <c r="K49" s="57"/>
      <c r="L49" s="57"/>
    </row>
    <row r="50" spans="1:12" s="27" customFormat="1" ht="22.5" customHeight="1">
      <c r="A50" s="8">
        <v>6200</v>
      </c>
      <c r="B50" s="8" t="s">
        <v>146</v>
      </c>
      <c r="C50" s="28">
        <f>C51</f>
        <v>60541000</v>
      </c>
      <c r="D50" s="61"/>
      <c r="E50" s="49"/>
      <c r="F50" s="48"/>
      <c r="G50" s="57"/>
      <c r="H50" s="57"/>
      <c r="I50" s="57"/>
      <c r="J50" s="57"/>
      <c r="K50" s="57"/>
      <c r="L50" s="57"/>
    </row>
    <row r="51" spans="1:12" s="41" customFormat="1" ht="22.5" customHeight="1">
      <c r="A51" s="1">
        <v>6201</v>
      </c>
      <c r="B51" s="1" t="s">
        <v>147</v>
      </c>
      <c r="C51" s="62">
        <v>60541000</v>
      </c>
      <c r="D51" s="94"/>
      <c r="E51" s="49">
        <f>D51/C51</f>
        <v>0</v>
      </c>
      <c r="F51" s="48"/>
      <c r="G51" s="59"/>
      <c r="H51" s="59"/>
      <c r="I51" s="59"/>
      <c r="J51" s="59"/>
      <c r="K51" s="59"/>
      <c r="L51" s="59"/>
    </row>
    <row r="52" spans="1:12" s="27" customFormat="1" ht="22.5" customHeight="1">
      <c r="A52" s="8">
        <v>6250</v>
      </c>
      <c r="B52" s="8" t="s">
        <v>37</v>
      </c>
      <c r="C52" s="28">
        <f>C53+C54</f>
        <v>7350000</v>
      </c>
      <c r="D52" s="28">
        <f>SUM(D53:D54)</f>
        <v>875000</v>
      </c>
      <c r="E52" s="49">
        <f>D52/C52</f>
        <v>0.11904761904761904</v>
      </c>
      <c r="F52" s="48">
        <f>G52/D52</f>
        <v>2.776</v>
      </c>
      <c r="G52" s="57">
        <f>'[2]CK -TH Q1'!$D$52</f>
        <v>2429000</v>
      </c>
      <c r="H52" s="57"/>
      <c r="I52" s="57"/>
      <c r="J52" s="57"/>
      <c r="K52" s="57"/>
      <c r="L52" s="57"/>
    </row>
    <row r="53" spans="1:12" s="27" customFormat="1" ht="22.5" customHeight="1">
      <c r="A53" s="1">
        <v>6253</v>
      </c>
      <c r="B53" s="1" t="s">
        <v>38</v>
      </c>
      <c r="C53" s="62">
        <v>3318000</v>
      </c>
      <c r="D53" s="62"/>
      <c r="E53" s="49">
        <f>D53/C53</f>
        <v>0</v>
      </c>
      <c r="F53" s="46"/>
      <c r="G53" s="57"/>
      <c r="H53" s="57"/>
      <c r="I53" s="57"/>
      <c r="J53" s="57"/>
      <c r="K53" s="57"/>
      <c r="L53" s="57"/>
    </row>
    <row r="54" spans="1:12" s="27" customFormat="1" ht="22.5" customHeight="1">
      <c r="A54" s="1">
        <v>6299</v>
      </c>
      <c r="B54" s="1" t="s">
        <v>39</v>
      </c>
      <c r="C54" s="62">
        <v>4032000</v>
      </c>
      <c r="D54" s="62">
        <v>875000</v>
      </c>
      <c r="E54" s="49">
        <f>D54/C54</f>
        <v>0.2170138888888889</v>
      </c>
      <c r="F54" s="46"/>
      <c r="G54" s="57"/>
      <c r="H54" s="57"/>
      <c r="I54" s="57"/>
      <c r="J54" s="57"/>
      <c r="K54" s="57"/>
      <c r="L54" s="57"/>
    </row>
    <row r="55" spans="1:12" s="27" customFormat="1" ht="22.5" customHeight="1">
      <c r="A55" s="8">
        <v>6300</v>
      </c>
      <c r="B55" s="8" t="s">
        <v>40</v>
      </c>
      <c r="C55" s="28">
        <f>SUM(C56:C59)</f>
        <v>824022676</v>
      </c>
      <c r="D55" s="28">
        <f>SUM(D56:D59)</f>
        <v>220771351</v>
      </c>
      <c r="E55" s="48"/>
      <c r="F55" s="48">
        <f>G55/D55</f>
        <v>0.7542380351696991</v>
      </c>
      <c r="G55" s="57">
        <f>'[2]CK -TH Q1'!$D$55</f>
        <v>166514150</v>
      </c>
      <c r="H55" s="57"/>
      <c r="I55" s="57"/>
      <c r="J55" s="57"/>
      <c r="K55" s="57"/>
      <c r="L55" s="57"/>
    </row>
    <row r="56" spans="1:12" s="27" customFormat="1" ht="22.5" customHeight="1">
      <c r="A56" s="1">
        <v>6301</v>
      </c>
      <c r="B56" s="1" t="s">
        <v>41</v>
      </c>
      <c r="C56" s="62">
        <v>613633830</v>
      </c>
      <c r="D56" s="62">
        <v>164404198</v>
      </c>
      <c r="E56" s="49">
        <f>D56/C56</f>
        <v>0.2679190585043201</v>
      </c>
      <c r="F56" s="49"/>
      <c r="G56" s="57"/>
      <c r="H56" s="57"/>
      <c r="I56" s="57"/>
      <c r="J56" s="57"/>
      <c r="K56" s="57"/>
      <c r="L56" s="57"/>
    </row>
    <row r="57" spans="1:12" s="27" customFormat="1" ht="22.5" customHeight="1">
      <c r="A57" s="1">
        <v>6302</v>
      </c>
      <c r="B57" s="1" t="s">
        <v>42</v>
      </c>
      <c r="C57" s="62">
        <v>105194423</v>
      </c>
      <c r="D57" s="62">
        <v>28183577</v>
      </c>
      <c r="E57" s="49">
        <f>D57/C57</f>
        <v>0.2679189276032247</v>
      </c>
      <c r="F57" s="49"/>
      <c r="G57" s="57"/>
      <c r="H57" s="57"/>
      <c r="I57" s="57"/>
      <c r="J57" s="57"/>
      <c r="K57" s="57"/>
      <c r="L57" s="57"/>
    </row>
    <row r="58" spans="1:12" s="27" customFormat="1" ht="22.5" customHeight="1">
      <c r="A58" s="1">
        <v>6303</v>
      </c>
      <c r="B58" s="1" t="s">
        <v>43</v>
      </c>
      <c r="C58" s="62">
        <v>70129615</v>
      </c>
      <c r="D58" s="62">
        <v>18789050</v>
      </c>
      <c r="E58" s="49">
        <f>D58/C58</f>
        <v>0.26791890986425637</v>
      </c>
      <c r="F58" s="49"/>
      <c r="G58" s="57"/>
      <c r="H58" s="57"/>
      <c r="I58" s="57"/>
      <c r="J58" s="57"/>
      <c r="K58" s="57"/>
      <c r="L58" s="57"/>
    </row>
    <row r="59" spans="1:12" s="27" customFormat="1" ht="22.5" customHeight="1">
      <c r="A59" s="1">
        <v>6304</v>
      </c>
      <c r="B59" s="1" t="s">
        <v>44</v>
      </c>
      <c r="C59" s="62">
        <v>35064808</v>
      </c>
      <c r="D59" s="62">
        <v>9394526</v>
      </c>
      <c r="E59" s="49">
        <f>D59/C59</f>
        <v>0.2679189345625392</v>
      </c>
      <c r="F59" s="49"/>
      <c r="G59" s="57"/>
      <c r="H59" s="57"/>
      <c r="I59" s="57"/>
      <c r="J59" s="57"/>
      <c r="K59" s="57"/>
      <c r="L59" s="57"/>
    </row>
    <row r="60" spans="1:12" s="27" customFormat="1" ht="22.5" customHeight="1">
      <c r="A60" s="42">
        <v>6400</v>
      </c>
      <c r="B60" s="43" t="s">
        <v>79</v>
      </c>
      <c r="C60" s="63">
        <f>C61</f>
        <v>15000000</v>
      </c>
      <c r="D60" s="63"/>
      <c r="E60" s="12">
        <f>E61</f>
        <v>0</v>
      </c>
      <c r="F60" s="48"/>
      <c r="G60" s="57"/>
      <c r="H60" s="57"/>
      <c r="I60" s="57"/>
      <c r="J60" s="57"/>
      <c r="K60" s="57"/>
      <c r="L60" s="57"/>
    </row>
    <row r="61" spans="1:12" s="27" customFormat="1" ht="22.5" customHeight="1">
      <c r="A61" s="44">
        <v>6404</v>
      </c>
      <c r="B61" s="60" t="s">
        <v>131</v>
      </c>
      <c r="C61" s="62">
        <v>15000000</v>
      </c>
      <c r="D61" s="62"/>
      <c r="E61" s="49">
        <f>D61/C61</f>
        <v>0</v>
      </c>
      <c r="F61" s="49"/>
      <c r="G61" s="57"/>
      <c r="H61" s="57"/>
      <c r="I61" s="57"/>
      <c r="J61" s="57"/>
      <c r="K61" s="57"/>
      <c r="L61" s="57"/>
    </row>
    <row r="62" spans="1:12" s="27" customFormat="1" ht="22.5" customHeight="1">
      <c r="A62" s="8">
        <v>6500</v>
      </c>
      <c r="B62" s="8" t="s">
        <v>45</v>
      </c>
      <c r="C62" s="3">
        <f>SUM(C63:C65)</f>
        <v>99300000</v>
      </c>
      <c r="D62" s="3">
        <f>SUM(D63:D65)</f>
        <v>14200586</v>
      </c>
      <c r="E62" s="74">
        <f>SUM(E63:E65)</f>
        <v>0.1856285751633987</v>
      </c>
      <c r="F62" s="48">
        <f>G62/D62</f>
        <v>1.284857329127122</v>
      </c>
      <c r="G62" s="57">
        <f>'[2]CK -TH Q1'!$D$62</f>
        <v>18245727</v>
      </c>
      <c r="H62" s="57"/>
      <c r="I62" s="57"/>
      <c r="J62" s="57"/>
      <c r="K62" s="57"/>
      <c r="L62" s="57"/>
    </row>
    <row r="63" spans="1:12" s="27" customFormat="1" ht="22.5" customHeight="1">
      <c r="A63" s="1">
        <v>6501</v>
      </c>
      <c r="B63" s="1" t="s">
        <v>46</v>
      </c>
      <c r="C63" s="17">
        <v>76500000</v>
      </c>
      <c r="D63" s="62">
        <v>14200586</v>
      </c>
      <c r="E63" s="49">
        <f>(D63/C63)</f>
        <v>0.1856285751633987</v>
      </c>
      <c r="F63" s="49"/>
      <c r="G63" s="57"/>
      <c r="H63" s="57"/>
      <c r="I63" s="57"/>
      <c r="J63" s="57"/>
      <c r="K63" s="57"/>
      <c r="L63" s="57"/>
    </row>
    <row r="64" spans="1:12" s="27" customFormat="1" ht="22.5" customHeight="1">
      <c r="A64" s="1">
        <v>6502</v>
      </c>
      <c r="B64" s="1" t="s">
        <v>47</v>
      </c>
      <c r="C64" s="17">
        <v>4800000</v>
      </c>
      <c r="D64" s="62"/>
      <c r="E64" s="49">
        <f>(D64/C64)</f>
        <v>0</v>
      </c>
      <c r="F64" s="49"/>
      <c r="G64" s="57"/>
      <c r="H64" s="57"/>
      <c r="I64" s="57"/>
      <c r="J64" s="57"/>
      <c r="K64" s="57"/>
      <c r="L64" s="57"/>
    </row>
    <row r="65" spans="1:12" s="27" customFormat="1" ht="22.5" customHeight="1">
      <c r="A65" s="1">
        <v>6504</v>
      </c>
      <c r="B65" s="1" t="s">
        <v>48</v>
      </c>
      <c r="C65" s="17">
        <v>18000000</v>
      </c>
      <c r="D65" s="62"/>
      <c r="E65" s="49">
        <f>(D65/C65)</f>
        <v>0</v>
      </c>
      <c r="F65" s="49"/>
      <c r="G65" s="57"/>
      <c r="H65" s="57"/>
      <c r="I65" s="57"/>
      <c r="J65" s="57"/>
      <c r="K65" s="57"/>
      <c r="L65" s="57"/>
    </row>
    <row r="66" spans="1:12" s="27" customFormat="1" ht="22.5" customHeight="1">
      <c r="A66" s="8">
        <v>6550</v>
      </c>
      <c r="B66" s="8" t="s">
        <v>49</v>
      </c>
      <c r="C66" s="3">
        <f>SUM(C67:C69)</f>
        <v>150112200</v>
      </c>
      <c r="D66" s="3">
        <f>SUM(D67:D69)</f>
        <v>50082150</v>
      </c>
      <c r="E66" s="74">
        <f>SUM(E67:E69)</f>
        <v>0.8881943871863589</v>
      </c>
      <c r="F66" s="48">
        <f>G66/D66</f>
        <v>0.3882221510058973</v>
      </c>
      <c r="G66" s="57">
        <f>'[2]CK -TH Q1'!$D$66</f>
        <v>19443000</v>
      </c>
      <c r="H66" s="57"/>
      <c r="I66" s="57"/>
      <c r="J66" s="57"/>
      <c r="K66" s="57"/>
      <c r="L66" s="57"/>
    </row>
    <row r="67" spans="1:12" s="27" customFormat="1" ht="22.5" customHeight="1">
      <c r="A67" s="1">
        <v>6551</v>
      </c>
      <c r="B67" s="1" t="s">
        <v>50</v>
      </c>
      <c r="C67" s="17">
        <v>43212200</v>
      </c>
      <c r="D67" s="62">
        <v>12468350</v>
      </c>
      <c r="E67" s="49">
        <f>D67/C67</f>
        <v>0.28853772777132386</v>
      </c>
      <c r="F67" s="49"/>
      <c r="G67" s="57"/>
      <c r="H67" s="57"/>
      <c r="I67" s="57"/>
      <c r="J67" s="57"/>
      <c r="K67" s="57"/>
      <c r="L67" s="57"/>
    </row>
    <row r="68" spans="1:12" s="27" customFormat="1" ht="22.5" customHeight="1">
      <c r="A68" s="1">
        <v>6552</v>
      </c>
      <c r="B68" s="1" t="s">
        <v>51</v>
      </c>
      <c r="C68" s="17">
        <v>8400000</v>
      </c>
      <c r="D68" s="62">
        <v>2000000</v>
      </c>
      <c r="E68" s="49">
        <f>D68/C68</f>
        <v>0.23809523809523808</v>
      </c>
      <c r="F68" s="49"/>
      <c r="G68" s="57"/>
      <c r="H68" s="57"/>
      <c r="I68" s="57"/>
      <c r="J68" s="57"/>
      <c r="K68" s="57"/>
      <c r="L68" s="57"/>
    </row>
    <row r="69" spans="1:12" s="27" customFormat="1" ht="22.5" customHeight="1">
      <c r="A69" s="1">
        <v>6559</v>
      </c>
      <c r="B69" s="1" t="s">
        <v>52</v>
      </c>
      <c r="C69" s="17">
        <v>98500000</v>
      </c>
      <c r="D69" s="62">
        <v>35613800</v>
      </c>
      <c r="E69" s="49">
        <f>D69/C69</f>
        <v>0.36156142131979696</v>
      </c>
      <c r="F69" s="70"/>
      <c r="G69" s="57"/>
      <c r="H69" s="57"/>
      <c r="I69" s="57"/>
      <c r="J69" s="57"/>
      <c r="K69" s="57"/>
      <c r="L69" s="57"/>
    </row>
    <row r="70" spans="1:12" s="27" customFormat="1" ht="22.5" customHeight="1">
      <c r="A70" s="8">
        <v>6600</v>
      </c>
      <c r="B70" s="8" t="s">
        <v>53</v>
      </c>
      <c r="C70" s="3">
        <f>SUM(C71:C74)</f>
        <v>18600000</v>
      </c>
      <c r="D70" s="3">
        <f>SUM(D71:D74)</f>
        <v>3748000</v>
      </c>
      <c r="E70" s="74">
        <f>SUM(E71:E74)</f>
        <v>0.545079365079365</v>
      </c>
      <c r="F70" s="48">
        <f>G70/D70</f>
        <v>0.25773745997865527</v>
      </c>
      <c r="G70" s="57">
        <f>'[2]CK -TH Q1'!$D$70</f>
        <v>966000</v>
      </c>
      <c r="H70" s="57"/>
      <c r="I70" s="57"/>
      <c r="J70" s="57"/>
      <c r="K70" s="57"/>
      <c r="L70" s="57"/>
    </row>
    <row r="71" spans="1:12" s="27" customFormat="1" ht="22.5" customHeight="1">
      <c r="A71" s="1">
        <v>6601</v>
      </c>
      <c r="B71" s="1" t="s">
        <v>54</v>
      </c>
      <c r="C71" s="17">
        <v>1800000</v>
      </c>
      <c r="D71" s="62">
        <v>22000</v>
      </c>
      <c r="E71" s="49">
        <f>(D71/C71)</f>
        <v>0.012222222222222223</v>
      </c>
      <c r="F71" s="49"/>
      <c r="G71" s="57"/>
      <c r="H71" s="57"/>
      <c r="I71" s="57"/>
      <c r="J71" s="57"/>
      <c r="K71" s="57"/>
      <c r="L71" s="57"/>
    </row>
    <row r="72" spans="1:12" s="27" customFormat="1" ht="22.5" customHeight="1">
      <c r="A72" s="1">
        <v>6605</v>
      </c>
      <c r="B72" s="1" t="s">
        <v>56</v>
      </c>
      <c r="C72" s="17">
        <v>8400000</v>
      </c>
      <c r="D72" s="62">
        <v>2376000</v>
      </c>
      <c r="E72" s="49">
        <f>(D72/C72)</f>
        <v>0.28285714285714286</v>
      </c>
      <c r="F72" s="49"/>
      <c r="G72" s="57"/>
      <c r="H72" s="57"/>
      <c r="I72" s="57"/>
      <c r="J72" s="57"/>
      <c r="K72" s="57"/>
      <c r="L72" s="57"/>
    </row>
    <row r="73" spans="1:12" s="27" customFormat="1" ht="22.5" customHeight="1">
      <c r="A73" s="1">
        <v>6608</v>
      </c>
      <c r="B73" s="1" t="s">
        <v>55</v>
      </c>
      <c r="C73" s="17">
        <v>3000000</v>
      </c>
      <c r="D73" s="62"/>
      <c r="E73" s="49">
        <f>(D73/C73)</f>
        <v>0</v>
      </c>
      <c r="F73" s="49"/>
      <c r="G73" s="57"/>
      <c r="H73" s="57"/>
      <c r="I73" s="57"/>
      <c r="J73" s="57"/>
      <c r="K73" s="57"/>
      <c r="L73" s="57"/>
    </row>
    <row r="74" spans="1:12" s="27" customFormat="1" ht="22.5" customHeight="1">
      <c r="A74" s="1">
        <v>6618</v>
      </c>
      <c r="B74" s="1" t="s">
        <v>91</v>
      </c>
      <c r="C74" s="17">
        <v>5400000</v>
      </c>
      <c r="D74" s="62">
        <v>1350000</v>
      </c>
      <c r="E74" s="49">
        <f>(D74/C74)</f>
        <v>0.25</v>
      </c>
      <c r="F74" s="49"/>
      <c r="G74" s="57"/>
      <c r="H74" s="57"/>
      <c r="I74" s="57"/>
      <c r="J74" s="57"/>
      <c r="K74" s="57"/>
      <c r="L74" s="57"/>
    </row>
    <row r="75" spans="1:12" s="27" customFormat="1" ht="22.5" customHeight="1">
      <c r="A75" s="8">
        <v>6650</v>
      </c>
      <c r="B75" s="8" t="s">
        <v>57</v>
      </c>
      <c r="C75" s="3">
        <f>SUM(C76:C78)</f>
        <v>5840000</v>
      </c>
      <c r="D75" s="3">
        <f>SUM(D76:D78)</f>
        <v>0</v>
      </c>
      <c r="E75" s="48"/>
      <c r="F75" s="48"/>
      <c r="G75" s="57">
        <f>'[2]CK -TH Q1'!$D$75</f>
        <v>0</v>
      </c>
      <c r="H75" s="57"/>
      <c r="I75" s="57"/>
      <c r="J75" s="57"/>
      <c r="K75" s="57"/>
      <c r="L75" s="57"/>
    </row>
    <row r="76" spans="1:12" s="27" customFormat="1" ht="22.5" customHeight="1">
      <c r="A76" s="1">
        <v>6651</v>
      </c>
      <c r="B76" s="1" t="s">
        <v>114</v>
      </c>
      <c r="C76" s="17">
        <v>1200000</v>
      </c>
      <c r="D76" s="17"/>
      <c r="E76" s="49">
        <f>D76/C76</f>
        <v>0</v>
      </c>
      <c r="F76" s="46"/>
      <c r="G76" s="57"/>
      <c r="H76" s="57"/>
      <c r="I76" s="57"/>
      <c r="J76" s="57"/>
      <c r="K76" s="57"/>
      <c r="L76" s="57"/>
    </row>
    <row r="77" spans="1:12" s="27" customFormat="1" ht="22.5" customHeight="1">
      <c r="A77" s="1">
        <v>6657</v>
      </c>
      <c r="B77" s="1" t="s">
        <v>58</v>
      </c>
      <c r="C77" s="17">
        <v>1200000</v>
      </c>
      <c r="D77" s="17"/>
      <c r="E77" s="49">
        <f>D77/C77</f>
        <v>0</v>
      </c>
      <c r="F77" s="46"/>
      <c r="G77" s="57"/>
      <c r="H77" s="57"/>
      <c r="I77" s="57"/>
      <c r="J77" s="57"/>
      <c r="K77" s="57"/>
      <c r="L77" s="57"/>
    </row>
    <row r="78" spans="1:12" s="27" customFormat="1" ht="22.5" customHeight="1">
      <c r="A78" s="1">
        <v>6699</v>
      </c>
      <c r="B78" s="1" t="s">
        <v>59</v>
      </c>
      <c r="C78" s="17">
        <v>3440000</v>
      </c>
      <c r="D78" s="17"/>
      <c r="E78" s="49">
        <f>D78/C78</f>
        <v>0</v>
      </c>
      <c r="F78" s="46"/>
      <c r="G78" s="57"/>
      <c r="H78" s="57"/>
      <c r="I78" s="57"/>
      <c r="J78" s="57"/>
      <c r="K78" s="57"/>
      <c r="L78" s="57"/>
    </row>
    <row r="79" spans="1:12" s="27" customFormat="1" ht="22.5" customHeight="1">
      <c r="A79" s="8">
        <v>6700</v>
      </c>
      <c r="B79" s="8" t="s">
        <v>60</v>
      </c>
      <c r="C79" s="3">
        <f>SUM(C80:C84)</f>
        <v>72703000</v>
      </c>
      <c r="D79" s="3">
        <f>SUM(D80:D84)</f>
        <v>4500000</v>
      </c>
      <c r="E79" s="74">
        <f>SUM(E80:E84)</f>
        <v>0.25</v>
      </c>
      <c r="F79" s="48">
        <f>G79/D79</f>
        <v>0.6666666666666666</v>
      </c>
      <c r="G79" s="57">
        <f>'[2]CK -TH Q1'!$D$79</f>
        <v>3000000</v>
      </c>
      <c r="H79" s="57"/>
      <c r="I79" s="57"/>
      <c r="J79" s="57"/>
      <c r="K79" s="57"/>
      <c r="L79" s="57"/>
    </row>
    <row r="80" spans="1:12" s="27" customFormat="1" ht="22.5" customHeight="1">
      <c r="A80" s="1">
        <v>6701</v>
      </c>
      <c r="B80" s="1" t="s">
        <v>61</v>
      </c>
      <c r="C80" s="17">
        <v>22000000</v>
      </c>
      <c r="D80" s="62"/>
      <c r="E80" s="49"/>
      <c r="F80" s="49"/>
      <c r="G80" s="57"/>
      <c r="H80" s="57"/>
      <c r="I80" s="57"/>
      <c r="J80" s="57"/>
      <c r="K80" s="57"/>
      <c r="L80" s="57"/>
    </row>
    <row r="81" spans="1:12" s="27" customFormat="1" ht="22.5" customHeight="1">
      <c r="A81" s="1">
        <v>6702</v>
      </c>
      <c r="B81" s="1" t="s">
        <v>62</v>
      </c>
      <c r="C81" s="17">
        <v>25000000</v>
      </c>
      <c r="D81" s="62"/>
      <c r="E81" s="49"/>
      <c r="F81" s="49"/>
      <c r="G81" s="57"/>
      <c r="H81" s="57"/>
      <c r="I81" s="57"/>
      <c r="J81" s="57"/>
      <c r="K81" s="57"/>
      <c r="L81" s="57"/>
    </row>
    <row r="82" spans="1:12" s="27" customFormat="1" ht="22.5" customHeight="1">
      <c r="A82" s="1">
        <v>6703</v>
      </c>
      <c r="B82" s="1" t="s">
        <v>63</v>
      </c>
      <c r="C82" s="17">
        <v>4703000</v>
      </c>
      <c r="D82" s="62"/>
      <c r="E82" s="49"/>
      <c r="F82" s="49"/>
      <c r="G82" s="57"/>
      <c r="H82" s="57"/>
      <c r="I82" s="57"/>
      <c r="J82" s="57"/>
      <c r="K82" s="57"/>
      <c r="L82" s="57"/>
    </row>
    <row r="83" spans="1:12" s="27" customFormat="1" ht="22.5" customHeight="1">
      <c r="A83" s="1">
        <v>6704</v>
      </c>
      <c r="B83" s="1" t="s">
        <v>64</v>
      </c>
      <c r="C83" s="17">
        <v>18000000</v>
      </c>
      <c r="D83" s="62">
        <v>4500000</v>
      </c>
      <c r="E83" s="49">
        <f>D83/C83</f>
        <v>0.25</v>
      </c>
      <c r="F83" s="49"/>
      <c r="G83" s="57"/>
      <c r="H83" s="57"/>
      <c r="I83" s="57"/>
      <c r="J83" s="57"/>
      <c r="K83" s="57"/>
      <c r="L83" s="57"/>
    </row>
    <row r="84" spans="1:12" s="27" customFormat="1" ht="22.5" customHeight="1">
      <c r="A84" s="1">
        <v>6749</v>
      </c>
      <c r="B84" s="1" t="s">
        <v>65</v>
      </c>
      <c r="C84" s="17">
        <v>3000000</v>
      </c>
      <c r="D84" s="62"/>
      <c r="E84" s="49"/>
      <c r="F84" s="49"/>
      <c r="G84" s="57"/>
      <c r="H84" s="57"/>
      <c r="I84" s="57"/>
      <c r="J84" s="57"/>
      <c r="K84" s="57"/>
      <c r="L84" s="57"/>
    </row>
    <row r="85" spans="1:12" s="29" customFormat="1" ht="22.5" customHeight="1">
      <c r="A85" s="11">
        <v>6750</v>
      </c>
      <c r="B85" s="11" t="s">
        <v>86</v>
      </c>
      <c r="C85" s="3">
        <f>SUM(C86:C88)</f>
        <v>97004400</v>
      </c>
      <c r="D85" s="3">
        <f>SUM(D86:D88)</f>
        <v>31612100</v>
      </c>
      <c r="E85" s="74">
        <f>SUM(E86:E88)</f>
        <v>0.8142962962962963</v>
      </c>
      <c r="F85" s="48">
        <f>G85/D85</f>
        <v>0.8816529113851974</v>
      </c>
      <c r="G85" s="58">
        <f>'[2]CK -TH Q1'!$D$85</f>
        <v>27870900</v>
      </c>
      <c r="H85" s="58"/>
      <c r="I85" s="58"/>
      <c r="J85" s="58"/>
      <c r="K85" s="58"/>
      <c r="L85" s="58"/>
    </row>
    <row r="86" spans="1:12" s="29" customFormat="1" ht="22.5" customHeight="1">
      <c r="A86" s="1">
        <v>6751</v>
      </c>
      <c r="B86" s="1" t="s">
        <v>115</v>
      </c>
      <c r="C86" s="17">
        <v>4500000</v>
      </c>
      <c r="D86" s="17"/>
      <c r="E86" s="49"/>
      <c r="F86" s="49"/>
      <c r="G86" s="58"/>
      <c r="H86" s="58"/>
      <c r="I86" s="58"/>
      <c r="J86" s="58"/>
      <c r="K86" s="58"/>
      <c r="L86" s="58"/>
    </row>
    <row r="87" spans="1:12" s="27" customFormat="1" ht="22.5" customHeight="1">
      <c r="A87" s="1">
        <v>6757</v>
      </c>
      <c r="B87" s="1" t="s">
        <v>97</v>
      </c>
      <c r="C87" s="17">
        <v>65504400</v>
      </c>
      <c r="D87" s="62">
        <v>16376100</v>
      </c>
      <c r="E87" s="49">
        <f>D87/C87</f>
        <v>0.25</v>
      </c>
      <c r="F87" s="49"/>
      <c r="G87" s="57"/>
      <c r="H87" s="57"/>
      <c r="I87" s="57"/>
      <c r="J87" s="57"/>
      <c r="K87" s="57"/>
      <c r="L87" s="57"/>
    </row>
    <row r="88" spans="1:12" s="27" customFormat="1" ht="22.5" customHeight="1">
      <c r="A88" s="1">
        <v>6799</v>
      </c>
      <c r="B88" s="1" t="s">
        <v>98</v>
      </c>
      <c r="C88" s="17">
        <v>27000000</v>
      </c>
      <c r="D88" s="62">
        <v>15236000</v>
      </c>
      <c r="E88" s="49">
        <f>D88/C88</f>
        <v>0.5642962962962963</v>
      </c>
      <c r="F88" s="49"/>
      <c r="G88" s="57"/>
      <c r="H88" s="57"/>
      <c r="I88" s="57"/>
      <c r="J88" s="57"/>
      <c r="K88" s="57"/>
      <c r="L88" s="57"/>
    </row>
    <row r="89" spans="1:12" s="27" customFormat="1" ht="22.5" customHeight="1">
      <c r="A89" s="18">
        <v>6900</v>
      </c>
      <c r="B89" s="8" t="s">
        <v>66</v>
      </c>
      <c r="C89" s="3">
        <f>SUM(C90:C95)</f>
        <v>110087000</v>
      </c>
      <c r="D89" s="3">
        <f>SUM(D90:D95)</f>
        <v>26449000</v>
      </c>
      <c r="E89" s="74">
        <f>SUM(E90:E95)</f>
        <v>1.2819154065049074</v>
      </c>
      <c r="F89" s="48">
        <f>G89/D89</f>
        <v>0.8487655487920148</v>
      </c>
      <c r="G89" s="57">
        <f>'[2]CK -TH Q1'!$D$89</f>
        <v>22449000</v>
      </c>
      <c r="H89" s="57"/>
      <c r="I89" s="57"/>
      <c r="J89" s="57"/>
      <c r="K89" s="57"/>
      <c r="L89" s="57"/>
    </row>
    <row r="90" spans="1:12" s="27" customFormat="1" ht="22.5" customHeight="1">
      <c r="A90" s="32">
        <v>6905</v>
      </c>
      <c r="B90" s="1" t="s">
        <v>100</v>
      </c>
      <c r="C90" s="17">
        <v>12000000</v>
      </c>
      <c r="D90" s="17"/>
      <c r="E90" s="49"/>
      <c r="F90" s="49"/>
      <c r="G90" s="57"/>
      <c r="H90" s="57"/>
      <c r="I90" s="57"/>
      <c r="J90" s="57"/>
      <c r="K90" s="57"/>
      <c r="L90" s="57"/>
    </row>
    <row r="91" spans="1:12" s="27" customFormat="1" ht="22.5" customHeight="1">
      <c r="A91" s="32">
        <v>6907</v>
      </c>
      <c r="B91" s="1" t="s">
        <v>101</v>
      </c>
      <c r="C91" s="17">
        <v>9000000</v>
      </c>
      <c r="D91" s="17"/>
      <c r="E91" s="49">
        <f>D91/C91</f>
        <v>0</v>
      </c>
      <c r="F91" s="49"/>
      <c r="G91" s="57"/>
      <c r="H91" s="57"/>
      <c r="I91" s="57"/>
      <c r="J91" s="57"/>
      <c r="K91" s="57"/>
      <c r="L91" s="57"/>
    </row>
    <row r="92" spans="1:12" s="27" customFormat="1" ht="22.5" customHeight="1">
      <c r="A92" s="1">
        <v>6912</v>
      </c>
      <c r="B92" s="1" t="s">
        <v>67</v>
      </c>
      <c r="C92" s="17">
        <v>20000000</v>
      </c>
      <c r="D92" s="62">
        <v>15490000</v>
      </c>
      <c r="E92" s="49">
        <f>D92/C92</f>
        <v>0.7745</v>
      </c>
      <c r="F92" s="49"/>
      <c r="G92" s="57"/>
      <c r="H92" s="57"/>
      <c r="I92" s="57"/>
      <c r="J92" s="57"/>
      <c r="K92" s="57"/>
      <c r="L92" s="57"/>
    </row>
    <row r="93" spans="1:12" s="27" customFormat="1" ht="22.5" customHeight="1">
      <c r="A93" s="1">
        <v>6913</v>
      </c>
      <c r="B93" s="1" t="s">
        <v>68</v>
      </c>
      <c r="C93" s="17">
        <v>8000000</v>
      </c>
      <c r="D93" s="62"/>
      <c r="E93" s="49"/>
      <c r="F93" s="49"/>
      <c r="G93" s="57"/>
      <c r="H93" s="57"/>
      <c r="I93" s="57"/>
      <c r="J93" s="57"/>
      <c r="K93" s="57"/>
      <c r="L93" s="57"/>
    </row>
    <row r="94" spans="1:12" s="27" customFormat="1" ht="22.5" customHeight="1">
      <c r="A94" s="1">
        <v>6921</v>
      </c>
      <c r="B94" s="1" t="s">
        <v>151</v>
      </c>
      <c r="C94" s="17">
        <v>16087000</v>
      </c>
      <c r="D94" s="62">
        <v>6607000</v>
      </c>
      <c r="E94" s="49">
        <f>D94/C94</f>
        <v>0.4107042953937962</v>
      </c>
      <c r="F94" s="46"/>
      <c r="G94" s="57"/>
      <c r="H94" s="57"/>
      <c r="I94" s="57"/>
      <c r="J94" s="57"/>
      <c r="K94" s="57"/>
      <c r="L94" s="57"/>
    </row>
    <row r="95" spans="1:12" s="27" customFormat="1" ht="35.25" customHeight="1">
      <c r="A95" s="1">
        <v>6949</v>
      </c>
      <c r="B95" s="19" t="s">
        <v>150</v>
      </c>
      <c r="C95" s="17">
        <v>45000000</v>
      </c>
      <c r="D95" s="62">
        <v>4352000</v>
      </c>
      <c r="E95" s="49">
        <f>D95/C95</f>
        <v>0.09671111111111111</v>
      </c>
      <c r="F95" s="49"/>
      <c r="G95" s="57"/>
      <c r="H95" s="57"/>
      <c r="I95" s="57"/>
      <c r="J95" s="57"/>
      <c r="K95" s="57"/>
      <c r="L95" s="57"/>
    </row>
    <row r="96" spans="1:12" s="29" customFormat="1" ht="24" customHeight="1">
      <c r="A96" s="11">
        <v>6950</v>
      </c>
      <c r="B96" s="14" t="s">
        <v>116</v>
      </c>
      <c r="C96" s="38">
        <f>SUM(C97:C97)</f>
        <v>11613000</v>
      </c>
      <c r="D96" s="38">
        <f>SUM(D97:D97)</f>
        <v>0</v>
      </c>
      <c r="E96" s="38">
        <f>SUM(E97:E97)</f>
        <v>0</v>
      </c>
      <c r="F96" s="48"/>
      <c r="G96" s="58">
        <f>'[2]CK -TH Q1'!$D$96</f>
        <v>0</v>
      </c>
      <c r="H96" s="58"/>
      <c r="I96" s="58"/>
      <c r="J96" s="58"/>
      <c r="K96" s="58"/>
      <c r="L96" s="58"/>
    </row>
    <row r="97" spans="1:12" s="27" customFormat="1" ht="24" customHeight="1">
      <c r="A97" s="1">
        <v>6955</v>
      </c>
      <c r="B97" s="19" t="s">
        <v>118</v>
      </c>
      <c r="C97" s="17">
        <v>11613000</v>
      </c>
      <c r="D97" s="17"/>
      <c r="E97" s="49"/>
      <c r="F97" s="49"/>
      <c r="G97" s="57"/>
      <c r="H97" s="57"/>
      <c r="I97" s="57"/>
      <c r="J97" s="57"/>
      <c r="K97" s="57"/>
      <c r="L97" s="57"/>
    </row>
    <row r="98" spans="1:12" s="27" customFormat="1" ht="22.5" customHeight="1">
      <c r="A98" s="8">
        <v>7000</v>
      </c>
      <c r="B98" s="8" t="s">
        <v>70</v>
      </c>
      <c r="C98" s="3">
        <f>SUM(C99:C108)</f>
        <v>437924400</v>
      </c>
      <c r="D98" s="3">
        <f>SUM(D99:D108)</f>
        <v>90105200</v>
      </c>
      <c r="E98" s="74">
        <f>SUM(E99:E108)</f>
        <v>0.3497604214596567</v>
      </c>
      <c r="F98" s="48">
        <f>G98/D98</f>
        <v>0.17684883891273756</v>
      </c>
      <c r="G98" s="57">
        <f>'[2]CK -TH Q1'!$D$99</f>
        <v>15935000</v>
      </c>
      <c r="H98" s="57"/>
      <c r="I98" s="57"/>
      <c r="J98" s="57"/>
      <c r="K98" s="57"/>
      <c r="L98" s="57"/>
    </row>
    <row r="99" spans="1:12" s="27" customFormat="1" ht="22.5" customHeight="1">
      <c r="A99" s="1">
        <v>7001</v>
      </c>
      <c r="B99" s="1" t="s">
        <v>71</v>
      </c>
      <c r="C99" s="17">
        <v>22094400</v>
      </c>
      <c r="D99" s="62">
        <v>4765200</v>
      </c>
      <c r="E99" s="49">
        <f>D99/C99</f>
        <v>0.21567456006951988</v>
      </c>
      <c r="F99" s="46"/>
      <c r="G99" s="57"/>
      <c r="H99" s="57"/>
      <c r="I99" s="57"/>
      <c r="J99" s="57"/>
      <c r="K99" s="57"/>
      <c r="L99" s="57"/>
    </row>
    <row r="100" spans="1:12" s="27" customFormat="1" ht="22.5" customHeight="1">
      <c r="A100" s="93" t="s">
        <v>142</v>
      </c>
      <c r="B100" s="1" t="s">
        <v>143</v>
      </c>
      <c r="C100" s="17">
        <v>16000000</v>
      </c>
      <c r="D100" s="62"/>
      <c r="E100" s="49"/>
      <c r="F100" s="46"/>
      <c r="G100" s="57"/>
      <c r="H100" s="57"/>
      <c r="I100" s="57"/>
      <c r="J100" s="57"/>
      <c r="K100" s="57"/>
      <c r="L100" s="57"/>
    </row>
    <row r="101" spans="1:12" s="27" customFormat="1" ht="22.5" customHeight="1">
      <c r="A101" s="1">
        <v>7004</v>
      </c>
      <c r="B101" s="1" t="s">
        <v>72</v>
      </c>
      <c r="C101" s="17">
        <v>1820000</v>
      </c>
      <c r="D101" s="62"/>
      <c r="E101" s="49"/>
      <c r="F101" s="46"/>
      <c r="G101" s="57"/>
      <c r="H101" s="57"/>
      <c r="I101" s="57"/>
      <c r="J101" s="57"/>
      <c r="K101" s="57"/>
      <c r="L101" s="57"/>
    </row>
    <row r="102" spans="1:12" s="27" customFormat="1" ht="22.5" customHeight="1">
      <c r="A102" s="20">
        <v>7049</v>
      </c>
      <c r="B102" s="1" t="s">
        <v>73</v>
      </c>
      <c r="C102" s="17">
        <v>44200000</v>
      </c>
      <c r="D102" s="62"/>
      <c r="E102" s="49"/>
      <c r="F102" s="46"/>
      <c r="G102" s="57"/>
      <c r="H102" s="57"/>
      <c r="I102" s="57"/>
      <c r="J102" s="57"/>
      <c r="K102" s="57"/>
      <c r="L102" s="57"/>
    </row>
    <row r="103" spans="1:12" s="27" customFormat="1" ht="22.5" customHeight="1">
      <c r="A103" s="20">
        <v>7049</v>
      </c>
      <c r="B103" s="1" t="s">
        <v>144</v>
      </c>
      <c r="C103" s="17">
        <f>14000000+47000000</f>
        <v>61000000</v>
      </c>
      <c r="D103" s="62"/>
      <c r="E103" s="49"/>
      <c r="F103" s="49"/>
      <c r="G103" s="57"/>
      <c r="H103" s="57"/>
      <c r="I103" s="57"/>
      <c r="J103" s="57"/>
      <c r="K103" s="57"/>
      <c r="L103" s="57"/>
    </row>
    <row r="104" spans="1:12" s="27" customFormat="1" ht="22.5" customHeight="1">
      <c r="A104" s="20">
        <v>7049</v>
      </c>
      <c r="B104" s="1" t="s">
        <v>75</v>
      </c>
      <c r="C104" s="17">
        <v>158488000</v>
      </c>
      <c r="D104" s="62">
        <v>21251000</v>
      </c>
      <c r="E104" s="49">
        <f>D104/C104</f>
        <v>0.13408586139013678</v>
      </c>
      <c r="F104" s="70"/>
      <c r="G104" s="57"/>
      <c r="H104" s="57"/>
      <c r="I104" s="57"/>
      <c r="J104" s="57"/>
      <c r="K104" s="57"/>
      <c r="L104" s="57"/>
    </row>
    <row r="105" spans="1:12" s="27" customFormat="1" ht="28.5" customHeight="1">
      <c r="A105" s="20">
        <v>7049</v>
      </c>
      <c r="B105" s="19" t="s">
        <v>157</v>
      </c>
      <c r="C105" s="17">
        <v>15000000</v>
      </c>
      <c r="D105" s="62">
        <v>6000000</v>
      </c>
      <c r="E105" s="49"/>
      <c r="F105" s="70"/>
      <c r="G105" s="57"/>
      <c r="H105" s="57"/>
      <c r="I105" s="57"/>
      <c r="J105" s="57"/>
      <c r="K105" s="57"/>
      <c r="L105" s="57"/>
    </row>
    <row r="106" spans="1:12" s="27" customFormat="1" ht="22.5" customHeight="1">
      <c r="A106" s="20"/>
      <c r="B106" s="1" t="s">
        <v>156</v>
      </c>
      <c r="C106" s="17">
        <v>39822000</v>
      </c>
      <c r="D106" s="62"/>
      <c r="E106" s="49"/>
      <c r="F106" s="70"/>
      <c r="G106" s="57"/>
      <c r="H106" s="57"/>
      <c r="I106" s="57"/>
      <c r="J106" s="57"/>
      <c r="K106" s="57"/>
      <c r="L106" s="57"/>
    </row>
    <row r="107" spans="1:12" s="27" customFormat="1" ht="22.5" customHeight="1">
      <c r="A107" s="20">
        <v>7049</v>
      </c>
      <c r="B107" s="19" t="s">
        <v>119</v>
      </c>
      <c r="C107" s="17">
        <v>59500000</v>
      </c>
      <c r="D107" s="62">
        <v>58089000</v>
      </c>
      <c r="E107" s="49"/>
      <c r="F107" s="70"/>
      <c r="G107" s="57"/>
      <c r="H107" s="57"/>
      <c r="I107" s="57"/>
      <c r="J107" s="57"/>
      <c r="K107" s="57"/>
      <c r="L107" s="57"/>
    </row>
    <row r="108" spans="1:12" s="27" customFormat="1" ht="22.5" customHeight="1">
      <c r="A108" s="20">
        <v>7049</v>
      </c>
      <c r="B108" s="1" t="s">
        <v>158</v>
      </c>
      <c r="C108" s="17">
        <v>20000000</v>
      </c>
      <c r="D108" s="62"/>
      <c r="E108" s="49">
        <f>D108/C108</f>
        <v>0</v>
      </c>
      <c r="F108" s="70"/>
      <c r="G108" s="57"/>
      <c r="H108" s="57"/>
      <c r="I108" s="57"/>
      <c r="J108" s="57"/>
      <c r="K108" s="57"/>
      <c r="L108" s="57"/>
    </row>
    <row r="109" spans="1:12" s="27" customFormat="1" ht="22.5" customHeight="1">
      <c r="A109" s="8">
        <v>7750</v>
      </c>
      <c r="B109" s="8" t="s">
        <v>65</v>
      </c>
      <c r="C109" s="3">
        <f>SUM(C110:C113)</f>
        <v>500016000</v>
      </c>
      <c r="D109" s="3">
        <f>SUM(D110:D113)</f>
        <v>11358700</v>
      </c>
      <c r="E109" s="74">
        <f>SUM(E110:E113)</f>
        <v>1.0070407608695653</v>
      </c>
      <c r="F109" s="48">
        <f>G109/D109</f>
        <v>1.2277813482176658</v>
      </c>
      <c r="G109" s="57">
        <f>'[2]CK -TH Q1'!$D$107</f>
        <v>13946000</v>
      </c>
      <c r="H109" s="57"/>
      <c r="I109" s="57"/>
      <c r="J109" s="57"/>
      <c r="K109" s="57"/>
      <c r="L109" s="57"/>
    </row>
    <row r="110" spans="1:12" s="27" customFormat="1" ht="22.5" customHeight="1">
      <c r="A110" s="1">
        <v>7756</v>
      </c>
      <c r="B110" s="1" t="s">
        <v>145</v>
      </c>
      <c r="C110" s="17">
        <v>5888000</v>
      </c>
      <c r="D110" s="17">
        <v>233200</v>
      </c>
      <c r="E110" s="49">
        <f>D110/C110</f>
        <v>0.03960597826086956</v>
      </c>
      <c r="F110" s="49"/>
      <c r="G110" s="57"/>
      <c r="H110" s="57"/>
      <c r="I110" s="57"/>
      <c r="J110" s="57"/>
      <c r="K110" s="57"/>
      <c r="L110" s="57"/>
    </row>
    <row r="111" spans="1:12" s="27" customFormat="1" ht="34.5" customHeight="1">
      <c r="A111" s="1">
        <v>7757</v>
      </c>
      <c r="B111" s="19" t="s">
        <v>135</v>
      </c>
      <c r="C111" s="17">
        <v>11500000</v>
      </c>
      <c r="D111" s="17">
        <v>11125500</v>
      </c>
      <c r="E111" s="49">
        <f>D111/C111</f>
        <v>0.9674347826086956</v>
      </c>
      <c r="F111" s="49"/>
      <c r="G111" s="57"/>
      <c r="H111" s="57"/>
      <c r="I111" s="57"/>
      <c r="J111" s="57"/>
      <c r="K111" s="57"/>
      <c r="L111" s="57"/>
    </row>
    <row r="112" spans="1:12" s="27" customFormat="1" ht="22.5" customHeight="1">
      <c r="A112" s="1">
        <v>7761</v>
      </c>
      <c r="B112" s="1" t="s">
        <v>121</v>
      </c>
      <c r="C112" s="17">
        <v>4000000</v>
      </c>
      <c r="D112" s="17"/>
      <c r="E112" s="49">
        <f>D112/C112</f>
        <v>0</v>
      </c>
      <c r="F112" s="49"/>
      <c r="G112" s="57"/>
      <c r="H112" s="57"/>
      <c r="I112" s="57"/>
      <c r="J112" s="57"/>
      <c r="K112" s="57"/>
      <c r="L112" s="57"/>
    </row>
    <row r="113" spans="1:12" s="27" customFormat="1" ht="22.5" customHeight="1">
      <c r="A113" s="15">
        <v>7799</v>
      </c>
      <c r="B113" s="1" t="s">
        <v>76</v>
      </c>
      <c r="C113" s="17">
        <v>478628000</v>
      </c>
      <c r="D113" s="17"/>
      <c r="E113" s="49">
        <f>D113/C113</f>
        <v>0</v>
      </c>
      <c r="F113" s="49"/>
      <c r="G113" s="57"/>
      <c r="H113" s="57"/>
      <c r="I113" s="57"/>
      <c r="J113" s="57"/>
      <c r="K113" s="57"/>
      <c r="L113" s="57"/>
    </row>
    <row r="114" spans="1:12" s="27" customFormat="1" ht="35.25" customHeight="1">
      <c r="A114" s="95">
        <v>1.2</v>
      </c>
      <c r="B114" s="96" t="s">
        <v>5</v>
      </c>
      <c r="C114" s="99">
        <f>C115+C118+C120+C122+C124</f>
        <v>548631000</v>
      </c>
      <c r="D114" s="99">
        <f>D115+D118+D120+D122+D124</f>
        <v>189543942</v>
      </c>
      <c r="E114" s="100">
        <f>E115+E118+E120+E122+E124</f>
        <v>3.587195816126686</v>
      </c>
      <c r="F114" s="101">
        <f>G114/D114</f>
        <v>0</v>
      </c>
      <c r="G114" s="57"/>
      <c r="H114" s="57">
        <f>G114-D114</f>
        <v>-189543942</v>
      </c>
      <c r="I114" s="57"/>
      <c r="J114" s="57"/>
      <c r="K114" s="57"/>
      <c r="L114" s="57"/>
    </row>
    <row r="115" spans="1:12" s="27" customFormat="1" ht="22.5" customHeight="1">
      <c r="A115" s="8">
        <v>6100</v>
      </c>
      <c r="B115" s="18" t="s">
        <v>35</v>
      </c>
      <c r="C115" s="23">
        <f>SUM(C116:C117)</f>
        <v>300500000</v>
      </c>
      <c r="D115" s="23">
        <f>SUM(D116:D117)</f>
        <v>0</v>
      </c>
      <c r="E115" s="49">
        <f>(D115/C115)</f>
        <v>0</v>
      </c>
      <c r="F115" s="48"/>
      <c r="G115" s="57">
        <f>'[2]CK -TH Q1'!$D$128</f>
        <v>242621337</v>
      </c>
      <c r="H115" s="57"/>
      <c r="I115" s="57"/>
      <c r="J115" s="57"/>
      <c r="K115" s="57"/>
      <c r="L115" s="57"/>
    </row>
    <row r="116" spans="1:12" s="27" customFormat="1" ht="22.5" customHeight="1">
      <c r="A116" s="1">
        <v>6105</v>
      </c>
      <c r="B116" s="1" t="s">
        <v>78</v>
      </c>
      <c r="C116" s="2">
        <v>245000000</v>
      </c>
      <c r="D116" s="2"/>
      <c r="E116" s="49">
        <f>D116/C116</f>
        <v>0</v>
      </c>
      <c r="F116" s="53"/>
      <c r="G116" s="57"/>
      <c r="H116" s="57"/>
      <c r="I116" s="57"/>
      <c r="J116" s="57"/>
      <c r="K116" s="57"/>
      <c r="L116" s="57"/>
    </row>
    <row r="117" spans="1:12" s="27" customFormat="1" ht="22.5" customHeight="1">
      <c r="A117" s="1">
        <v>6149</v>
      </c>
      <c r="B117" s="1" t="s">
        <v>99</v>
      </c>
      <c r="C117" s="2">
        <v>55500000</v>
      </c>
      <c r="D117" s="2"/>
      <c r="E117" s="49"/>
      <c r="F117" s="53"/>
      <c r="G117" s="57"/>
      <c r="H117" s="57"/>
      <c r="I117" s="57"/>
      <c r="J117" s="57"/>
      <c r="K117" s="57"/>
      <c r="L117" s="57"/>
    </row>
    <row r="118" spans="1:12" s="27" customFormat="1" ht="22.5" customHeight="1">
      <c r="A118" s="8">
        <v>6400</v>
      </c>
      <c r="B118" s="33" t="s">
        <v>79</v>
      </c>
      <c r="C118" s="3">
        <f>SUM(C119:C119)</f>
        <v>68931000</v>
      </c>
      <c r="D118" s="3">
        <f>SUM(D119:D119)</f>
        <v>18117780</v>
      </c>
      <c r="E118" s="74">
        <f>SUM(E119:E119)</f>
        <v>0.26283936110023065</v>
      </c>
      <c r="F118" s="48">
        <f>G118/D118</f>
        <v>0.9856902998049429</v>
      </c>
      <c r="G118" s="57">
        <f>'[2]CK -TH Q1'!$D$131</f>
        <v>17858520</v>
      </c>
      <c r="H118" s="57"/>
      <c r="I118" s="57"/>
      <c r="J118" s="57"/>
      <c r="K118" s="57"/>
      <c r="L118" s="57"/>
    </row>
    <row r="119" spans="1:12" s="27" customFormat="1" ht="22.5" customHeight="1">
      <c r="A119" s="1">
        <v>6449</v>
      </c>
      <c r="B119" s="1" t="s">
        <v>122</v>
      </c>
      <c r="C119" s="17">
        <v>68931000</v>
      </c>
      <c r="D119" s="2">
        <v>18117780</v>
      </c>
      <c r="E119" s="49">
        <f>(D119/C119)</f>
        <v>0.26283936110023065</v>
      </c>
      <c r="F119" s="70"/>
      <c r="G119" s="57"/>
      <c r="H119" s="57"/>
      <c r="I119" s="57"/>
      <c r="J119" s="57"/>
      <c r="K119" s="57"/>
      <c r="L119" s="57"/>
    </row>
    <row r="120" spans="1:12" s="27" customFormat="1" ht="22.5" customHeight="1">
      <c r="A120" s="34" t="s">
        <v>85</v>
      </c>
      <c r="B120" s="8" t="s">
        <v>86</v>
      </c>
      <c r="C120" s="3">
        <f>SUM(C121)</f>
        <v>10000000</v>
      </c>
      <c r="D120" s="3">
        <f>SUM(D121)</f>
        <v>0</v>
      </c>
      <c r="E120" s="49">
        <f>D120/C120</f>
        <v>0</v>
      </c>
      <c r="F120" s="48"/>
      <c r="G120" s="57"/>
      <c r="H120" s="57"/>
      <c r="I120" s="57"/>
      <c r="J120" s="57"/>
      <c r="K120" s="57"/>
      <c r="L120" s="57"/>
    </row>
    <row r="121" spans="1:12" s="27" customFormat="1" ht="22.5" customHeight="1">
      <c r="A121" s="1">
        <v>6758</v>
      </c>
      <c r="B121" s="1" t="s">
        <v>80</v>
      </c>
      <c r="C121" s="17">
        <v>10000000</v>
      </c>
      <c r="D121" s="2"/>
      <c r="E121" s="49">
        <f>D121/C121</f>
        <v>0</v>
      </c>
      <c r="F121" s="46"/>
      <c r="G121" s="57"/>
      <c r="H121" s="57"/>
      <c r="I121" s="57"/>
      <c r="J121" s="57"/>
      <c r="K121" s="57"/>
      <c r="L121" s="57"/>
    </row>
    <row r="122" spans="1:12" s="27" customFormat="1" ht="22.5" customHeight="1">
      <c r="A122" s="8">
        <v>7000</v>
      </c>
      <c r="B122" s="8" t="s">
        <v>81</v>
      </c>
      <c r="C122" s="3">
        <f>SUM(C123:C123)</f>
        <v>1800000</v>
      </c>
      <c r="D122" s="3">
        <f>D123</f>
        <v>0</v>
      </c>
      <c r="E122" s="49">
        <f>D122/C122</f>
        <v>0</v>
      </c>
      <c r="F122" s="46"/>
      <c r="G122" s="57"/>
      <c r="H122" s="57">
        <f>C122-'[1]TM DT 2021'!$L$115</f>
        <v>-418916800</v>
      </c>
      <c r="I122" s="57"/>
      <c r="J122" s="57"/>
      <c r="K122" s="57"/>
      <c r="L122" s="57"/>
    </row>
    <row r="123" spans="1:12" s="27" customFormat="1" ht="22.5" customHeight="1">
      <c r="A123" s="1">
        <v>7004</v>
      </c>
      <c r="B123" s="1" t="s">
        <v>82</v>
      </c>
      <c r="C123" s="17">
        <v>1800000</v>
      </c>
      <c r="D123" s="17"/>
      <c r="E123" s="49"/>
      <c r="F123" s="46"/>
      <c r="G123" s="57"/>
      <c r="H123" s="57"/>
      <c r="I123" s="57"/>
      <c r="J123" s="57"/>
      <c r="K123" s="57"/>
      <c r="L123" s="57"/>
    </row>
    <row r="124" spans="1:12" s="27" customFormat="1" ht="21" customHeight="1">
      <c r="A124" s="8">
        <v>7750</v>
      </c>
      <c r="B124" s="8" t="s">
        <v>65</v>
      </c>
      <c r="C124" s="3">
        <f>SUM(C125:C129)</f>
        <v>167400000</v>
      </c>
      <c r="D124" s="3">
        <f>SUM(D125:D129)</f>
        <v>171426162</v>
      </c>
      <c r="E124" s="74">
        <f>SUM(E125:E129)</f>
        <v>3.3243564550264555</v>
      </c>
      <c r="F124" s="48">
        <f>G124/D124</f>
        <v>0.5811890019447556</v>
      </c>
      <c r="G124" s="57">
        <f>'[2]CK -TH Q1'!$D$139</f>
        <v>99631000</v>
      </c>
      <c r="H124" s="57"/>
      <c r="I124" s="57"/>
      <c r="J124" s="57"/>
      <c r="K124" s="57"/>
      <c r="L124" s="57"/>
    </row>
    <row r="125" spans="1:12" s="27" customFormat="1" ht="21" customHeight="1">
      <c r="A125" s="1">
        <v>7753</v>
      </c>
      <c r="B125" s="1" t="s">
        <v>148</v>
      </c>
      <c r="C125" s="17">
        <v>15000000</v>
      </c>
      <c r="D125" s="17">
        <v>8180600</v>
      </c>
      <c r="E125" s="49">
        <f>D125/C125</f>
        <v>0.5453733333333334</v>
      </c>
      <c r="F125" s="48"/>
      <c r="G125" s="57"/>
      <c r="H125" s="57"/>
      <c r="I125" s="57"/>
      <c r="J125" s="57"/>
      <c r="K125" s="57"/>
      <c r="L125" s="57"/>
    </row>
    <row r="126" spans="1:12" s="27" customFormat="1" ht="22.5" customHeight="1">
      <c r="A126" s="1">
        <v>7799</v>
      </c>
      <c r="B126" s="1" t="s">
        <v>124</v>
      </c>
      <c r="C126" s="17">
        <f>48*2000000</f>
        <v>96000000</v>
      </c>
      <c r="D126" s="17">
        <f>48*2000000</f>
        <v>96000000</v>
      </c>
      <c r="E126" s="49">
        <f>D126/C126</f>
        <v>1</v>
      </c>
      <c r="F126" s="70"/>
      <c r="G126" s="57"/>
      <c r="H126" s="57"/>
      <c r="I126" s="57"/>
      <c r="J126" s="57"/>
      <c r="K126" s="57"/>
      <c r="L126" s="57"/>
    </row>
    <row r="127" spans="1:12" s="27" customFormat="1" ht="22.5" customHeight="1">
      <c r="A127" s="1">
        <v>7799</v>
      </c>
      <c r="B127" s="1" t="s">
        <v>83</v>
      </c>
      <c r="C127" s="17">
        <v>9000000</v>
      </c>
      <c r="D127" s="17"/>
      <c r="E127" s="49">
        <f>D127/C127</f>
        <v>0</v>
      </c>
      <c r="F127" s="70"/>
      <c r="G127" s="57"/>
      <c r="H127" s="57"/>
      <c r="I127" s="57"/>
      <c r="J127" s="57"/>
      <c r="K127" s="57"/>
      <c r="L127" s="57"/>
    </row>
    <row r="128" spans="1:12" s="27" customFormat="1" ht="22.5" customHeight="1">
      <c r="A128" s="1">
        <v>7799</v>
      </c>
      <c r="B128" s="1" t="s">
        <v>84</v>
      </c>
      <c r="C128" s="17">
        <f>48*200000</f>
        <v>9600000</v>
      </c>
      <c r="D128" s="17"/>
      <c r="E128" s="49">
        <f>D128/C128</f>
        <v>0</v>
      </c>
      <c r="F128" s="70"/>
      <c r="G128" s="57"/>
      <c r="H128" s="57"/>
      <c r="I128" s="57"/>
      <c r="J128" s="57"/>
      <c r="K128" s="57"/>
      <c r="L128" s="57"/>
    </row>
    <row r="129" spans="1:12" s="27" customFormat="1" ht="22.5" customHeight="1">
      <c r="A129" s="1">
        <v>7799</v>
      </c>
      <c r="B129" s="1" t="s">
        <v>129</v>
      </c>
      <c r="C129" s="17">
        <f>55000000-17200000</f>
        <v>37800000</v>
      </c>
      <c r="D129" s="17">
        <v>67245562</v>
      </c>
      <c r="E129" s="49">
        <f>D129/C129</f>
        <v>1.7789831216931218</v>
      </c>
      <c r="F129" s="70"/>
      <c r="G129" s="57"/>
      <c r="H129" s="57"/>
      <c r="I129" s="57"/>
      <c r="J129" s="57"/>
      <c r="K129" s="57"/>
      <c r="L129" s="57"/>
    </row>
    <row r="130" spans="1:12" s="27" customFormat="1" ht="22.5" customHeight="1">
      <c r="A130" s="95">
        <v>1.3</v>
      </c>
      <c r="B130" s="96" t="s">
        <v>159</v>
      </c>
      <c r="C130" s="110">
        <f>C131</f>
        <v>6000000</v>
      </c>
      <c r="D130" s="110"/>
      <c r="E130" s="111">
        <f>SUM(E131:E134)</f>
        <v>0</v>
      </c>
      <c r="F130" s="101"/>
      <c r="G130" s="57"/>
      <c r="H130" s="57"/>
      <c r="I130" s="57"/>
      <c r="J130" s="57"/>
      <c r="K130" s="57"/>
      <c r="L130" s="57"/>
    </row>
    <row r="131" spans="1:12" s="27" customFormat="1" ht="22.5" customHeight="1">
      <c r="A131" s="8">
        <v>7750</v>
      </c>
      <c r="B131" s="8" t="s">
        <v>65</v>
      </c>
      <c r="C131" s="3">
        <f>C132</f>
        <v>6000000</v>
      </c>
      <c r="D131" s="3"/>
      <c r="E131" s="51"/>
      <c r="F131" s="108"/>
      <c r="G131" s="57"/>
      <c r="H131" s="57"/>
      <c r="I131" s="57"/>
      <c r="J131" s="57"/>
      <c r="K131" s="57"/>
      <c r="L131" s="57"/>
    </row>
    <row r="132" spans="1:12" s="27" customFormat="1" ht="22.5" customHeight="1">
      <c r="A132" s="1">
        <v>7799</v>
      </c>
      <c r="B132" s="1" t="s">
        <v>129</v>
      </c>
      <c r="C132" s="17">
        <v>6000000</v>
      </c>
      <c r="D132" s="17"/>
      <c r="E132" s="49">
        <f>D132/C132</f>
        <v>0</v>
      </c>
      <c r="F132" s="70"/>
      <c r="G132" s="57"/>
      <c r="H132" s="57"/>
      <c r="I132" s="57"/>
      <c r="J132" s="57"/>
      <c r="K132" s="57"/>
      <c r="L132" s="57"/>
    </row>
    <row r="133" spans="1:12" s="27" customFormat="1" ht="22.5" customHeight="1">
      <c r="A133" s="144" t="s">
        <v>160</v>
      </c>
      <c r="B133" s="144"/>
      <c r="C133" s="109">
        <f>C130+C114+C40</f>
        <v>7660496000</v>
      </c>
      <c r="D133" s="109">
        <f>D130+D114+D40</f>
        <v>1927522290</v>
      </c>
      <c r="E133" s="49"/>
      <c r="F133" s="70"/>
      <c r="G133" s="57"/>
      <c r="H133" s="57"/>
      <c r="I133" s="57"/>
      <c r="J133" s="57"/>
      <c r="K133" s="57"/>
      <c r="L133" s="57"/>
    </row>
    <row r="134" ht="15.75">
      <c r="A134" s="24"/>
    </row>
    <row r="135" spans="1:6" ht="15.75">
      <c r="A135" s="141"/>
      <c r="D135" s="142" t="s">
        <v>155</v>
      </c>
      <c r="E135" s="142"/>
      <c r="F135" s="142"/>
    </row>
    <row r="136" spans="1:6" ht="15.75">
      <c r="A136" s="141"/>
      <c r="D136" s="124" t="s">
        <v>29</v>
      </c>
      <c r="E136" s="124"/>
      <c r="F136" s="124"/>
    </row>
    <row r="137" spans="1:6" ht="15.75">
      <c r="A137" s="30"/>
      <c r="D137" s="143" t="s">
        <v>110</v>
      </c>
      <c r="E137" s="143"/>
      <c r="F137" s="143"/>
    </row>
    <row r="141" spans="4:6" ht="15.75">
      <c r="D141" s="139" t="s">
        <v>149</v>
      </c>
      <c r="E141" s="139"/>
      <c r="F141" s="139"/>
    </row>
  </sheetData>
  <sheetProtection/>
  <mergeCells count="24">
    <mergeCell ref="D141:F141"/>
    <mergeCell ref="A11:A12"/>
    <mergeCell ref="B11:B12"/>
    <mergeCell ref="C11:C12"/>
    <mergeCell ref="D11:D12"/>
    <mergeCell ref="A135:A136"/>
    <mergeCell ref="D135:F135"/>
    <mergeCell ref="D136:F136"/>
    <mergeCell ref="D137:F137"/>
    <mergeCell ref="A133:B133"/>
    <mergeCell ref="A6:F6"/>
    <mergeCell ref="A10:F10"/>
    <mergeCell ref="E11:E12"/>
    <mergeCell ref="F11:F12"/>
    <mergeCell ref="A7:F7"/>
    <mergeCell ref="A9:F9"/>
    <mergeCell ref="A8:F8"/>
    <mergeCell ref="A3:B3"/>
    <mergeCell ref="C2:F2"/>
    <mergeCell ref="C3:F3"/>
    <mergeCell ref="C4:F4"/>
    <mergeCell ref="A1:F1"/>
    <mergeCell ref="A5:F5"/>
    <mergeCell ref="A2:B2"/>
  </mergeCells>
  <printOptions/>
  <pageMargins left="0.58" right="0.2" top="0.37" bottom="0.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L140"/>
  <sheetViews>
    <sheetView zoomScalePageLayoutView="0" workbookViewId="0" topLeftCell="A131">
      <selection activeCell="D88" sqref="D88"/>
    </sheetView>
  </sheetViews>
  <sheetFormatPr defaultColWidth="9.00390625" defaultRowHeight="15.75"/>
  <cols>
    <col min="1" max="1" width="5.125" style="4" customWidth="1"/>
    <col min="2" max="2" width="31.00390625" style="4" customWidth="1"/>
    <col min="3" max="3" width="15.125" style="25" customWidth="1"/>
    <col min="4" max="4" width="14.375" style="25" customWidth="1"/>
    <col min="5" max="5" width="10.375" style="54" customWidth="1"/>
    <col min="6" max="6" width="10.50390625" style="71" customWidth="1"/>
    <col min="7" max="7" width="21.375" style="56" customWidth="1"/>
    <col min="8" max="8" width="19.875" style="56" customWidth="1"/>
    <col min="9" max="9" width="11.125" style="56" bestFit="1" customWidth="1"/>
    <col min="10" max="12" width="9.00390625" style="56" customWidth="1"/>
    <col min="13" max="16384" width="9.00390625" style="26" customWidth="1"/>
  </cols>
  <sheetData>
    <row r="1" spans="1:6" ht="22.5" customHeight="1">
      <c r="A1" s="127" t="s">
        <v>103</v>
      </c>
      <c r="B1" s="127"/>
      <c r="C1" s="127"/>
      <c r="D1" s="127"/>
      <c r="E1" s="127"/>
      <c r="F1" s="127"/>
    </row>
    <row r="2" spans="1:6" ht="21.75" customHeight="1">
      <c r="A2" s="124" t="s">
        <v>111</v>
      </c>
      <c r="B2" s="124"/>
      <c r="C2" s="124" t="s">
        <v>104</v>
      </c>
      <c r="D2" s="124"/>
      <c r="E2" s="124"/>
      <c r="F2" s="124"/>
    </row>
    <row r="3" spans="1:6" ht="21.75" customHeight="1">
      <c r="A3" s="124" t="s">
        <v>89</v>
      </c>
      <c r="B3" s="124"/>
      <c r="C3" s="125" t="s">
        <v>109</v>
      </c>
      <c r="D3" s="124"/>
      <c r="E3" s="124"/>
      <c r="F3" s="124"/>
    </row>
    <row r="4" spans="1:6" ht="21.75" customHeight="1">
      <c r="A4" s="31"/>
      <c r="B4" s="31"/>
      <c r="C4" s="126" t="s">
        <v>164</v>
      </c>
      <c r="D4" s="126"/>
      <c r="E4" s="126"/>
      <c r="F4" s="126"/>
    </row>
    <row r="5" spans="1:6" ht="27.75" customHeight="1">
      <c r="A5" s="128" t="s">
        <v>163</v>
      </c>
      <c r="B5" s="129"/>
      <c r="C5" s="129"/>
      <c r="D5" s="129"/>
      <c r="E5" s="129"/>
      <c r="F5" s="129"/>
    </row>
    <row r="6" spans="1:6" ht="15.75">
      <c r="A6" s="130" t="s">
        <v>25</v>
      </c>
      <c r="B6" s="130"/>
      <c r="C6" s="130"/>
      <c r="D6" s="130"/>
      <c r="E6" s="130"/>
      <c r="F6" s="130"/>
    </row>
    <row r="7" spans="1:6" ht="39.75" customHeight="1">
      <c r="A7" s="135" t="s">
        <v>107</v>
      </c>
      <c r="B7" s="136"/>
      <c r="C7" s="136"/>
      <c r="D7" s="136"/>
      <c r="E7" s="136"/>
      <c r="F7" s="136"/>
    </row>
    <row r="8" spans="1:6" ht="66.75" customHeight="1">
      <c r="A8" s="137" t="s">
        <v>108</v>
      </c>
      <c r="B8" s="138"/>
      <c r="C8" s="138"/>
      <c r="D8" s="138"/>
      <c r="E8" s="138"/>
      <c r="F8" s="138"/>
    </row>
    <row r="9" spans="1:6" ht="34.5" customHeight="1">
      <c r="A9" s="135" t="s">
        <v>165</v>
      </c>
      <c r="B9" s="135"/>
      <c r="C9" s="135"/>
      <c r="D9" s="135"/>
      <c r="E9" s="135"/>
      <c r="F9" s="135"/>
    </row>
    <row r="10" spans="1:6" ht="15.75">
      <c r="A10" s="131" t="s">
        <v>87</v>
      </c>
      <c r="B10" s="131"/>
      <c r="C10" s="131"/>
      <c r="D10" s="131"/>
      <c r="E10" s="131"/>
      <c r="F10" s="131"/>
    </row>
    <row r="11" spans="1:6" ht="15.75" customHeight="1">
      <c r="A11" s="140" t="s">
        <v>2</v>
      </c>
      <c r="B11" s="140" t="s">
        <v>3</v>
      </c>
      <c r="C11" s="140" t="s">
        <v>26</v>
      </c>
      <c r="D11" s="140" t="s">
        <v>162</v>
      </c>
      <c r="E11" s="132" t="s">
        <v>105</v>
      </c>
      <c r="F11" s="133" t="s">
        <v>106</v>
      </c>
    </row>
    <row r="12" spans="1:6" ht="75" customHeight="1">
      <c r="A12" s="140"/>
      <c r="B12" s="140"/>
      <c r="C12" s="140"/>
      <c r="D12" s="140"/>
      <c r="E12" s="132"/>
      <c r="F12" s="134"/>
    </row>
    <row r="13" spans="1:6" ht="22.5" customHeight="1" hidden="1">
      <c r="A13" s="5">
        <v>1</v>
      </c>
      <c r="B13" s="6" t="s">
        <v>9</v>
      </c>
      <c r="C13" s="5"/>
      <c r="D13" s="5"/>
      <c r="E13" s="46"/>
      <c r="F13" s="46"/>
    </row>
    <row r="14" spans="1:6" ht="22.5" customHeight="1" hidden="1">
      <c r="A14" s="5">
        <v>1.1</v>
      </c>
      <c r="B14" s="6" t="s">
        <v>10</v>
      </c>
      <c r="C14" s="5"/>
      <c r="D14" s="5"/>
      <c r="E14" s="46"/>
      <c r="F14" s="46"/>
    </row>
    <row r="15" spans="1:6" ht="22.5" customHeight="1" hidden="1">
      <c r="A15" s="5"/>
      <c r="B15" s="6" t="s">
        <v>11</v>
      </c>
      <c r="C15" s="5"/>
      <c r="D15" s="5"/>
      <c r="E15" s="46"/>
      <c r="F15" s="46"/>
    </row>
    <row r="16" spans="1:6" ht="22.5" customHeight="1" hidden="1">
      <c r="A16" s="5"/>
      <c r="B16" s="6" t="s">
        <v>12</v>
      </c>
      <c r="C16" s="5"/>
      <c r="D16" s="5"/>
      <c r="E16" s="46"/>
      <c r="F16" s="46"/>
    </row>
    <row r="17" spans="1:6" ht="22.5" customHeight="1" hidden="1">
      <c r="A17" s="5"/>
      <c r="B17" s="6" t="s">
        <v>27</v>
      </c>
      <c r="C17" s="5"/>
      <c r="D17" s="5"/>
      <c r="E17" s="46"/>
      <c r="F17" s="46"/>
    </row>
    <row r="18" spans="1:6" ht="22.5" customHeight="1" hidden="1">
      <c r="A18" s="5">
        <v>1.2</v>
      </c>
      <c r="B18" s="6" t="s">
        <v>13</v>
      </c>
      <c r="C18" s="5"/>
      <c r="D18" s="5"/>
      <c r="E18" s="46"/>
      <c r="F18" s="46"/>
    </row>
    <row r="19" spans="1:6" ht="22.5" customHeight="1" hidden="1">
      <c r="A19" s="5"/>
      <c r="B19" s="6" t="s">
        <v>14</v>
      </c>
      <c r="C19" s="5"/>
      <c r="D19" s="5"/>
      <c r="E19" s="46"/>
      <c r="F19" s="46"/>
    </row>
    <row r="20" spans="1:6" ht="22.5" customHeight="1" hidden="1">
      <c r="A20" s="5"/>
      <c r="B20" s="6" t="s">
        <v>15</v>
      </c>
      <c r="C20" s="5"/>
      <c r="D20" s="5"/>
      <c r="E20" s="46"/>
      <c r="F20" s="46"/>
    </row>
    <row r="21" spans="1:6" ht="22.5" customHeight="1" hidden="1">
      <c r="A21" s="5"/>
      <c r="B21" s="6" t="s">
        <v>27</v>
      </c>
      <c r="C21" s="5"/>
      <c r="D21" s="5"/>
      <c r="E21" s="46"/>
      <c r="F21" s="46"/>
    </row>
    <row r="22" spans="1:6" ht="22.5" customHeight="1" hidden="1">
      <c r="A22" s="5">
        <v>2</v>
      </c>
      <c r="B22" s="6" t="s">
        <v>16</v>
      </c>
      <c r="C22" s="5"/>
      <c r="D22" s="5"/>
      <c r="E22" s="46"/>
      <c r="F22" s="46"/>
    </row>
    <row r="23" spans="1:6" ht="22.5" customHeight="1" hidden="1">
      <c r="A23" s="5">
        <v>2.1</v>
      </c>
      <c r="B23" s="6" t="s">
        <v>28</v>
      </c>
      <c r="C23" s="5"/>
      <c r="D23" s="5"/>
      <c r="E23" s="46"/>
      <c r="F23" s="46"/>
    </row>
    <row r="24" spans="1:6" ht="22.5" customHeight="1" hidden="1">
      <c r="A24" s="5" t="s">
        <v>17</v>
      </c>
      <c r="B24" s="6" t="s">
        <v>18</v>
      </c>
      <c r="C24" s="5"/>
      <c r="D24" s="5"/>
      <c r="E24" s="46"/>
      <c r="F24" s="46"/>
    </row>
    <row r="25" spans="1:6" ht="22.5" customHeight="1" hidden="1">
      <c r="A25" s="5" t="s">
        <v>19</v>
      </c>
      <c r="B25" s="6" t="s">
        <v>6</v>
      </c>
      <c r="C25" s="5"/>
      <c r="D25" s="5"/>
      <c r="E25" s="46"/>
      <c r="F25" s="46"/>
    </row>
    <row r="26" spans="1:6" ht="22.5" customHeight="1" hidden="1">
      <c r="A26" s="5">
        <v>2.2</v>
      </c>
      <c r="B26" s="6" t="s">
        <v>4</v>
      </c>
      <c r="C26" s="5"/>
      <c r="D26" s="5"/>
      <c r="E26" s="46"/>
      <c r="F26" s="46"/>
    </row>
    <row r="27" spans="1:6" ht="22.5" customHeight="1" hidden="1">
      <c r="A27" s="5" t="s">
        <v>17</v>
      </c>
      <c r="B27" s="6" t="s">
        <v>20</v>
      </c>
      <c r="C27" s="5"/>
      <c r="D27" s="5"/>
      <c r="E27" s="46"/>
      <c r="F27" s="46"/>
    </row>
    <row r="28" spans="1:6" ht="22.5" customHeight="1" hidden="1">
      <c r="A28" s="5" t="s">
        <v>19</v>
      </c>
      <c r="B28" s="6" t="s">
        <v>5</v>
      </c>
      <c r="C28" s="5"/>
      <c r="D28" s="5"/>
      <c r="E28" s="46"/>
      <c r="F28" s="46"/>
    </row>
    <row r="29" spans="1:6" ht="22.5" customHeight="1" hidden="1">
      <c r="A29" s="5">
        <v>3</v>
      </c>
      <c r="B29" s="6" t="s">
        <v>21</v>
      </c>
      <c r="C29" s="5"/>
      <c r="D29" s="5"/>
      <c r="E29" s="46"/>
      <c r="F29" s="46"/>
    </row>
    <row r="30" spans="1:6" ht="22.5" customHeight="1" hidden="1">
      <c r="A30" s="5">
        <v>3.1</v>
      </c>
      <c r="B30" s="6" t="s">
        <v>10</v>
      </c>
      <c r="C30" s="5"/>
      <c r="D30" s="5"/>
      <c r="E30" s="46"/>
      <c r="F30" s="46"/>
    </row>
    <row r="31" spans="1:6" ht="22.5" customHeight="1" hidden="1">
      <c r="A31" s="5"/>
      <c r="B31" s="6" t="s">
        <v>11</v>
      </c>
      <c r="C31" s="5"/>
      <c r="D31" s="5"/>
      <c r="E31" s="46"/>
      <c r="F31" s="46"/>
    </row>
    <row r="32" spans="1:6" ht="22.5" customHeight="1" hidden="1">
      <c r="A32" s="5"/>
      <c r="B32" s="6" t="s">
        <v>12</v>
      </c>
      <c r="C32" s="5"/>
      <c r="D32" s="5"/>
      <c r="E32" s="46"/>
      <c r="F32" s="46"/>
    </row>
    <row r="33" spans="1:6" ht="22.5" customHeight="1" hidden="1">
      <c r="A33" s="5"/>
      <c r="B33" s="6" t="s">
        <v>27</v>
      </c>
      <c r="C33" s="5"/>
      <c r="D33" s="5"/>
      <c r="E33" s="46"/>
      <c r="F33" s="46"/>
    </row>
    <row r="34" spans="1:6" ht="22.5" customHeight="1" hidden="1">
      <c r="A34" s="5">
        <v>3.2</v>
      </c>
      <c r="B34" s="6" t="s">
        <v>13</v>
      </c>
      <c r="C34" s="5"/>
      <c r="D34" s="5"/>
      <c r="E34" s="46"/>
      <c r="F34" s="46"/>
    </row>
    <row r="35" spans="1:6" ht="22.5" customHeight="1" hidden="1">
      <c r="A35" s="5"/>
      <c r="B35" s="6" t="s">
        <v>14</v>
      </c>
      <c r="C35" s="5"/>
      <c r="D35" s="5"/>
      <c r="E35" s="46"/>
      <c r="F35" s="46"/>
    </row>
    <row r="36" spans="1:6" ht="22.5" customHeight="1" hidden="1">
      <c r="A36" s="5"/>
      <c r="B36" s="6" t="s">
        <v>15</v>
      </c>
      <c r="C36" s="5"/>
      <c r="D36" s="5"/>
      <c r="E36" s="46"/>
      <c r="F36" s="46"/>
    </row>
    <row r="37" spans="1:6" ht="22.5" customHeight="1" hidden="1">
      <c r="A37" s="5"/>
      <c r="B37" s="6" t="s">
        <v>27</v>
      </c>
      <c r="C37" s="5"/>
      <c r="D37" s="5"/>
      <c r="E37" s="46"/>
      <c r="F37" s="46"/>
    </row>
    <row r="38" spans="1:12" s="29" customFormat="1" ht="22.5" customHeight="1">
      <c r="A38" s="36" t="s">
        <v>1</v>
      </c>
      <c r="B38" s="37" t="s">
        <v>22</v>
      </c>
      <c r="C38" s="7">
        <f>C39</f>
        <v>7105865000</v>
      </c>
      <c r="D38" s="103">
        <f>D39</f>
        <v>1857465955</v>
      </c>
      <c r="E38" s="49">
        <f aca="true" t="shared" si="0" ref="E38:E49">D38/C38</f>
        <v>0.2613989929445606</v>
      </c>
      <c r="F38" s="48">
        <f>G38/D38</f>
        <v>0</v>
      </c>
      <c r="G38" s="58"/>
      <c r="H38" s="58"/>
      <c r="I38" s="58"/>
      <c r="J38" s="58"/>
      <c r="K38" s="58"/>
      <c r="L38" s="58"/>
    </row>
    <row r="39" spans="1:12" s="29" customFormat="1" ht="36" customHeight="1">
      <c r="A39" s="36">
        <v>1</v>
      </c>
      <c r="B39" s="37" t="s">
        <v>7</v>
      </c>
      <c r="C39" s="7">
        <f>C40</f>
        <v>7105865000</v>
      </c>
      <c r="D39" s="7">
        <f>D40</f>
        <v>1857465955</v>
      </c>
      <c r="E39" s="49">
        <f t="shared" si="0"/>
        <v>0.2613989929445606</v>
      </c>
      <c r="F39" s="48">
        <f>G39/D39</f>
        <v>0</v>
      </c>
      <c r="G39" s="7"/>
      <c r="H39" s="58"/>
      <c r="I39" s="58"/>
      <c r="J39" s="58"/>
      <c r="K39" s="58"/>
      <c r="L39" s="58"/>
    </row>
    <row r="40" spans="1:12" s="29" customFormat="1" ht="22.5" customHeight="1">
      <c r="A40" s="95">
        <v>1.1</v>
      </c>
      <c r="B40" s="96" t="s">
        <v>20</v>
      </c>
      <c r="C40" s="102">
        <f>C41+C43+C45+C50+C52+C55+C60+C62+C66+C70+C75+C79+C85+C89+C96+C98+C109</f>
        <v>7105865000</v>
      </c>
      <c r="D40" s="102">
        <f>D41+D43+D45+D50+D52+D55+D60+D62+D66+D70+D75+D79+D85+D89+D96+D98+D109</f>
        <v>1857465955</v>
      </c>
      <c r="E40" s="97">
        <f t="shared" si="0"/>
        <v>0.2613989929445606</v>
      </c>
      <c r="F40" s="101">
        <f>G40/D40</f>
        <v>0</v>
      </c>
      <c r="G40" s="7"/>
      <c r="H40" s="29">
        <v>1857465955</v>
      </c>
      <c r="I40" s="58">
        <f>H40-D40</f>
        <v>0</v>
      </c>
      <c r="J40" s="58"/>
      <c r="K40" s="58"/>
      <c r="L40" s="58"/>
    </row>
    <row r="41" spans="1:12" s="27" customFormat="1" ht="22.5" customHeight="1">
      <c r="A41" s="8">
        <v>6000</v>
      </c>
      <c r="B41" s="8" t="s">
        <v>35</v>
      </c>
      <c r="C41" s="28">
        <f>SUM(C42:C42)</f>
        <v>2872438093</v>
      </c>
      <c r="D41" s="28">
        <f>SUM(D42:D42)</f>
        <v>791324100</v>
      </c>
      <c r="E41" s="49">
        <f t="shared" si="0"/>
        <v>0.275488652628727</v>
      </c>
      <c r="F41" s="48">
        <f>G41/D41</f>
        <v>0.7576757740602112</v>
      </c>
      <c r="G41" s="57">
        <f>'[2]CK- TH Q2'!$D$41</f>
        <v>599567100</v>
      </c>
      <c r="H41" s="57"/>
      <c r="I41" s="57"/>
      <c r="J41" s="57"/>
      <c r="K41" s="57"/>
      <c r="L41" s="57"/>
    </row>
    <row r="42" spans="1:12" s="27" customFormat="1" ht="22.5" customHeight="1">
      <c r="A42" s="1">
        <v>6001</v>
      </c>
      <c r="B42" s="1" t="s">
        <v>30</v>
      </c>
      <c r="C42" s="62">
        <v>2872438093</v>
      </c>
      <c r="D42" s="61">
        <v>791324100</v>
      </c>
      <c r="E42" s="49">
        <f t="shared" si="0"/>
        <v>0.275488652628727</v>
      </c>
      <c r="F42" s="49"/>
      <c r="G42" s="57"/>
      <c r="H42" s="57"/>
      <c r="I42" s="57"/>
      <c r="J42" s="57"/>
      <c r="K42" s="57"/>
      <c r="L42" s="57"/>
    </row>
    <row r="43" spans="1:12" s="29" customFormat="1" ht="33.75" customHeight="1">
      <c r="A43" s="8">
        <v>6050</v>
      </c>
      <c r="B43" s="98" t="s">
        <v>134</v>
      </c>
      <c r="C43" s="28">
        <f>C44</f>
        <v>173432560</v>
      </c>
      <c r="D43" s="28">
        <f>D44</f>
        <v>81880500</v>
      </c>
      <c r="E43" s="49">
        <f t="shared" si="0"/>
        <v>0.4721172310435826</v>
      </c>
      <c r="F43" s="48">
        <f>G43/D43</f>
        <v>1</v>
      </c>
      <c r="G43" s="58">
        <f>'[2]CK -TH Q1'!$D$44</f>
        <v>81880500</v>
      </c>
      <c r="H43" s="58"/>
      <c r="I43" s="58"/>
      <c r="J43" s="58"/>
      <c r="K43" s="58"/>
      <c r="L43" s="58"/>
    </row>
    <row r="44" spans="1:12" s="27" customFormat="1" ht="35.25" customHeight="1">
      <c r="A44" s="1">
        <v>6051</v>
      </c>
      <c r="B44" s="19" t="s">
        <v>134</v>
      </c>
      <c r="C44" s="62">
        <v>173432560</v>
      </c>
      <c r="D44" s="61">
        <v>81880500</v>
      </c>
      <c r="E44" s="49">
        <f t="shared" si="0"/>
        <v>0.4721172310435826</v>
      </c>
      <c r="F44" s="49"/>
      <c r="G44" s="57"/>
      <c r="H44" s="57"/>
      <c r="I44" s="57"/>
      <c r="J44" s="57"/>
      <c r="K44" s="57"/>
      <c r="L44" s="57"/>
    </row>
    <row r="45" spans="1:12" s="27" customFormat="1" ht="22.5" customHeight="1">
      <c r="A45" s="8">
        <v>6100</v>
      </c>
      <c r="B45" s="8" t="s">
        <v>36</v>
      </c>
      <c r="C45" s="28">
        <f>SUM(C46:C49)</f>
        <v>1649880671</v>
      </c>
      <c r="D45" s="28">
        <f>SUM(D46:D49)</f>
        <v>440078385</v>
      </c>
      <c r="E45" s="49">
        <f t="shared" si="0"/>
        <v>0.26673346305297735</v>
      </c>
      <c r="F45" s="48">
        <f>G45/D45</f>
        <v>0.746783187272422</v>
      </c>
      <c r="G45" s="57">
        <f>'[2]CK- TH Q2'!$D$45</f>
        <v>328643139</v>
      </c>
      <c r="H45" s="57"/>
      <c r="I45" s="57"/>
      <c r="J45" s="57"/>
      <c r="K45" s="57"/>
      <c r="L45" s="57"/>
    </row>
    <row r="46" spans="1:12" s="27" customFormat="1" ht="22.5" customHeight="1">
      <c r="A46" s="1">
        <v>6101</v>
      </c>
      <c r="B46" s="1" t="s">
        <v>32</v>
      </c>
      <c r="C46" s="62">
        <v>40230000</v>
      </c>
      <c r="D46" s="61">
        <v>11398500</v>
      </c>
      <c r="E46" s="49">
        <f t="shared" si="0"/>
        <v>0.2833333333333333</v>
      </c>
      <c r="F46" s="49"/>
      <c r="G46" s="57"/>
      <c r="H46" s="57"/>
      <c r="I46" s="57"/>
      <c r="J46" s="57"/>
      <c r="K46" s="57"/>
      <c r="L46" s="57"/>
    </row>
    <row r="47" spans="1:12" s="27" customFormat="1" ht="22.5" customHeight="1">
      <c r="A47" s="1">
        <v>6112</v>
      </c>
      <c r="B47" s="1" t="s">
        <v>33</v>
      </c>
      <c r="C47" s="62">
        <v>1006897991</v>
      </c>
      <c r="D47" s="61">
        <v>266347112</v>
      </c>
      <c r="E47" s="49">
        <f t="shared" si="0"/>
        <v>0.26452243859924435</v>
      </c>
      <c r="F47" s="49"/>
      <c r="G47" s="57"/>
      <c r="H47" s="57"/>
      <c r="I47" s="57"/>
      <c r="J47" s="57"/>
      <c r="K47" s="57"/>
      <c r="L47" s="57"/>
    </row>
    <row r="48" spans="1:12" s="27" customFormat="1" ht="22.5" customHeight="1">
      <c r="A48" s="1">
        <v>6113</v>
      </c>
      <c r="B48" s="1" t="s">
        <v>34</v>
      </c>
      <c r="C48" s="62">
        <v>8940000</v>
      </c>
      <c r="D48" s="61">
        <v>2235000</v>
      </c>
      <c r="E48" s="49">
        <f t="shared" si="0"/>
        <v>0.25</v>
      </c>
      <c r="F48" s="49"/>
      <c r="G48" s="57"/>
      <c r="H48" s="57"/>
      <c r="I48" s="57"/>
      <c r="J48" s="57"/>
      <c r="K48" s="57"/>
      <c r="L48" s="57"/>
    </row>
    <row r="49" spans="1:12" s="27" customFormat="1" ht="22.5" customHeight="1">
      <c r="A49" s="1">
        <v>6115</v>
      </c>
      <c r="B49" s="1" t="s">
        <v>95</v>
      </c>
      <c r="C49" s="62">
        <v>593812680</v>
      </c>
      <c r="D49" s="61">
        <v>160097773</v>
      </c>
      <c r="E49" s="49">
        <f t="shared" si="0"/>
        <v>0.26960989280323217</v>
      </c>
      <c r="F49" s="49"/>
      <c r="G49" s="57"/>
      <c r="H49" s="57"/>
      <c r="I49" s="57"/>
      <c r="J49" s="57"/>
      <c r="K49" s="57"/>
      <c r="L49" s="57"/>
    </row>
    <row r="50" spans="1:12" s="27" customFormat="1" ht="22.5" customHeight="1">
      <c r="A50" s="8">
        <v>6200</v>
      </c>
      <c r="B50" s="8" t="s">
        <v>146</v>
      </c>
      <c r="C50" s="28">
        <f>C51</f>
        <v>60541000</v>
      </c>
      <c r="D50" s="61"/>
      <c r="E50" s="49"/>
      <c r="F50" s="48"/>
      <c r="G50" s="57"/>
      <c r="H50" s="57"/>
      <c r="I50" s="57"/>
      <c r="J50" s="57"/>
      <c r="K50" s="57"/>
      <c r="L50" s="57"/>
    </row>
    <row r="51" spans="1:12" s="41" customFormat="1" ht="22.5" customHeight="1">
      <c r="A51" s="1">
        <v>6201</v>
      </c>
      <c r="B51" s="1" t="s">
        <v>147</v>
      </c>
      <c r="C51" s="62">
        <v>60541000</v>
      </c>
      <c r="D51" s="94"/>
      <c r="E51" s="49">
        <f>D51/C51</f>
        <v>0</v>
      </c>
      <c r="F51" s="48"/>
      <c r="G51" s="59"/>
      <c r="H51" s="59"/>
      <c r="I51" s="59"/>
      <c r="J51" s="59"/>
      <c r="K51" s="59"/>
      <c r="L51" s="59"/>
    </row>
    <row r="52" spans="1:12" s="27" customFormat="1" ht="22.5" customHeight="1">
      <c r="A52" s="8">
        <v>6250</v>
      </c>
      <c r="B52" s="8" t="s">
        <v>37</v>
      </c>
      <c r="C52" s="28">
        <f>C53+C54</f>
        <v>7350000</v>
      </c>
      <c r="D52" s="28">
        <f>SUM(D53:D54)</f>
        <v>3156000</v>
      </c>
      <c r="E52" s="49">
        <f>D52/C52</f>
        <v>0.4293877551020408</v>
      </c>
      <c r="F52" s="48">
        <f>G52/D52</f>
        <v>0.2376425855513308</v>
      </c>
      <c r="G52" s="57">
        <f>'[2]CK- TH Q2'!$D$52</f>
        <v>750000</v>
      </c>
      <c r="H52" s="57"/>
      <c r="I52" s="57"/>
      <c r="J52" s="57"/>
      <c r="K52" s="57"/>
      <c r="L52" s="57"/>
    </row>
    <row r="53" spans="1:12" s="27" customFormat="1" ht="22.5" customHeight="1">
      <c r="A53" s="1">
        <v>6253</v>
      </c>
      <c r="B53" s="1" t="s">
        <v>38</v>
      </c>
      <c r="C53" s="62">
        <v>3318000</v>
      </c>
      <c r="D53" s="62">
        <v>1956000</v>
      </c>
      <c r="E53" s="49">
        <f>D53/C53</f>
        <v>0.5895117540687161</v>
      </c>
      <c r="F53" s="46"/>
      <c r="G53" s="57"/>
      <c r="H53" s="57"/>
      <c r="I53" s="57"/>
      <c r="J53" s="57"/>
      <c r="K53" s="57"/>
      <c r="L53" s="57"/>
    </row>
    <row r="54" spans="1:12" s="27" customFormat="1" ht="22.5" customHeight="1">
      <c r="A54" s="1">
        <v>6299</v>
      </c>
      <c r="B54" s="1" t="s">
        <v>39</v>
      </c>
      <c r="C54" s="62">
        <v>4032000</v>
      </c>
      <c r="D54" s="62">
        <v>1200000</v>
      </c>
      <c r="E54" s="49">
        <f>D54/C54</f>
        <v>0.2976190476190476</v>
      </c>
      <c r="F54" s="46"/>
      <c r="G54" s="57"/>
      <c r="H54" s="57"/>
      <c r="I54" s="57"/>
      <c r="J54" s="57"/>
      <c r="K54" s="57"/>
      <c r="L54" s="57"/>
    </row>
    <row r="55" spans="1:12" s="27" customFormat="1" ht="22.5" customHeight="1">
      <c r="A55" s="8">
        <v>6300</v>
      </c>
      <c r="B55" s="8" t="s">
        <v>40</v>
      </c>
      <c r="C55" s="28">
        <f>SUM(C56:C59)</f>
        <v>824022676</v>
      </c>
      <c r="D55" s="28">
        <f>SUM(D56:D59)</f>
        <v>226251562</v>
      </c>
      <c r="E55" s="48"/>
      <c r="F55" s="48">
        <f>G55/D55</f>
        <v>0.7554894670738229</v>
      </c>
      <c r="G55" s="57">
        <f>'[2]CK- TH Q2'!$D$55</f>
        <v>170930672</v>
      </c>
      <c r="H55" s="57"/>
      <c r="I55" s="57"/>
      <c r="J55" s="57"/>
      <c r="K55" s="57"/>
      <c r="L55" s="57"/>
    </row>
    <row r="56" spans="1:12" s="27" customFormat="1" ht="22.5" customHeight="1">
      <c r="A56" s="1">
        <v>6301</v>
      </c>
      <c r="B56" s="1" t="s">
        <v>41</v>
      </c>
      <c r="C56" s="62">
        <v>613633830</v>
      </c>
      <c r="D56" s="62">
        <v>168493565</v>
      </c>
      <c r="E56" s="49">
        <f>D56/C56</f>
        <v>0.2745832396496132</v>
      </c>
      <c r="F56" s="49"/>
      <c r="G56" s="57"/>
      <c r="H56" s="57"/>
      <c r="I56" s="57"/>
      <c r="J56" s="57"/>
      <c r="K56" s="57"/>
      <c r="L56" s="57"/>
    </row>
    <row r="57" spans="1:12" s="27" customFormat="1" ht="22.5" customHeight="1">
      <c r="A57" s="1">
        <v>6302</v>
      </c>
      <c r="B57" s="1" t="s">
        <v>42</v>
      </c>
      <c r="C57" s="62">
        <v>105194423</v>
      </c>
      <c r="D57" s="62">
        <v>28884610</v>
      </c>
      <c r="E57" s="49">
        <f>D57/C57</f>
        <v>0.27458309267973263</v>
      </c>
      <c r="F57" s="49"/>
      <c r="G57" s="57"/>
      <c r="H57" s="57"/>
      <c r="I57" s="57"/>
      <c r="J57" s="57"/>
      <c r="K57" s="57"/>
      <c r="L57" s="57"/>
    </row>
    <row r="58" spans="1:12" s="27" customFormat="1" ht="22.5" customHeight="1">
      <c r="A58" s="1">
        <v>6303</v>
      </c>
      <c r="B58" s="1" t="s">
        <v>43</v>
      </c>
      <c r="C58" s="62">
        <v>70129615</v>
      </c>
      <c r="D58" s="62">
        <v>19245183</v>
      </c>
      <c r="E58" s="49">
        <f>D58/C58</f>
        <v>0.2744230522297891</v>
      </c>
      <c r="F58" s="49"/>
      <c r="G58" s="57"/>
      <c r="H58" s="57"/>
      <c r="I58" s="57"/>
      <c r="J58" s="57"/>
      <c r="K58" s="57"/>
      <c r="L58" s="57"/>
    </row>
    <row r="59" spans="1:12" s="27" customFormat="1" ht="22.5" customHeight="1">
      <c r="A59" s="1">
        <v>6304</v>
      </c>
      <c r="B59" s="1" t="s">
        <v>44</v>
      </c>
      <c r="C59" s="62">
        <v>35064808</v>
      </c>
      <c r="D59" s="62">
        <v>9628204</v>
      </c>
      <c r="E59" s="49">
        <f>D59/C59</f>
        <v>0.2745831090819034</v>
      </c>
      <c r="F59" s="49"/>
      <c r="G59" s="57"/>
      <c r="H59" s="57"/>
      <c r="I59" s="57"/>
      <c r="J59" s="57"/>
      <c r="K59" s="57"/>
      <c r="L59" s="57"/>
    </row>
    <row r="60" spans="1:12" s="27" customFormat="1" ht="22.5" customHeight="1">
      <c r="A60" s="42">
        <v>6400</v>
      </c>
      <c r="B60" s="43" t="s">
        <v>79</v>
      </c>
      <c r="C60" s="63">
        <f>C61</f>
        <v>15000000</v>
      </c>
      <c r="D60" s="63">
        <f>D61</f>
        <v>3000000</v>
      </c>
      <c r="E60" s="12">
        <f>E61</f>
        <v>0.2</v>
      </c>
      <c r="F60" s="48">
        <f>G60/D60</f>
        <v>1</v>
      </c>
      <c r="G60" s="57">
        <v>3000000</v>
      </c>
      <c r="H60" s="57"/>
      <c r="I60" s="57"/>
      <c r="J60" s="57"/>
      <c r="K60" s="57"/>
      <c r="L60" s="57"/>
    </row>
    <row r="61" spans="1:12" s="27" customFormat="1" ht="22.5" customHeight="1">
      <c r="A61" s="44">
        <v>6404</v>
      </c>
      <c r="B61" s="60" t="s">
        <v>131</v>
      </c>
      <c r="C61" s="62">
        <v>15000000</v>
      </c>
      <c r="D61" s="62">
        <v>3000000</v>
      </c>
      <c r="E61" s="49">
        <f>D61/C61</f>
        <v>0.2</v>
      </c>
      <c r="F61" s="49"/>
      <c r="G61" s="57"/>
      <c r="H61" s="57"/>
      <c r="I61" s="57"/>
      <c r="J61" s="57"/>
      <c r="K61" s="57"/>
      <c r="L61" s="57"/>
    </row>
    <row r="62" spans="1:12" s="27" customFormat="1" ht="22.5" customHeight="1">
      <c r="A62" s="8">
        <v>6500</v>
      </c>
      <c r="B62" s="8" t="s">
        <v>45</v>
      </c>
      <c r="C62" s="3">
        <f>SUM(C63:C65)</f>
        <v>99300000</v>
      </c>
      <c r="D62" s="3">
        <f>SUM(D63:D65)</f>
        <v>25763800</v>
      </c>
      <c r="E62" s="74">
        <f>SUM(E63:E65)</f>
        <v>0.33678169934640523</v>
      </c>
      <c r="F62" s="48">
        <f>G62/D62</f>
        <v>0.7213560887757241</v>
      </c>
      <c r="G62" s="57">
        <f>'[2]CK- TH Q2'!$D$62</f>
        <v>18584874</v>
      </c>
      <c r="H62" s="57"/>
      <c r="I62" s="57"/>
      <c r="J62" s="57"/>
      <c r="K62" s="57"/>
      <c r="L62" s="57"/>
    </row>
    <row r="63" spans="1:12" s="27" customFormat="1" ht="22.5" customHeight="1">
      <c r="A63" s="1">
        <v>6501</v>
      </c>
      <c r="B63" s="1" t="s">
        <v>46</v>
      </c>
      <c r="C63" s="17">
        <v>76500000</v>
      </c>
      <c r="D63" s="62">
        <v>25763800</v>
      </c>
      <c r="E63" s="49">
        <f>(D63/C63)</f>
        <v>0.33678169934640523</v>
      </c>
      <c r="F63" s="49"/>
      <c r="G63" s="57"/>
      <c r="H63" s="57"/>
      <c r="I63" s="57"/>
      <c r="J63" s="57"/>
      <c r="K63" s="57"/>
      <c r="L63" s="57"/>
    </row>
    <row r="64" spans="1:12" s="27" customFormat="1" ht="22.5" customHeight="1">
      <c r="A64" s="1">
        <v>6502</v>
      </c>
      <c r="B64" s="1" t="s">
        <v>47</v>
      </c>
      <c r="C64" s="17">
        <v>4800000</v>
      </c>
      <c r="D64" s="62"/>
      <c r="E64" s="49">
        <f>(D64/C64)</f>
        <v>0</v>
      </c>
      <c r="F64" s="49"/>
      <c r="G64" s="57"/>
      <c r="H64" s="57"/>
      <c r="I64" s="57"/>
      <c r="J64" s="57"/>
      <c r="K64" s="57"/>
      <c r="L64" s="57"/>
    </row>
    <row r="65" spans="1:12" s="27" customFormat="1" ht="22.5" customHeight="1">
      <c r="A65" s="1">
        <v>6504</v>
      </c>
      <c r="B65" s="1" t="s">
        <v>48</v>
      </c>
      <c r="C65" s="17">
        <v>18000000</v>
      </c>
      <c r="D65" s="62"/>
      <c r="E65" s="49">
        <f>(D65/C65)</f>
        <v>0</v>
      </c>
      <c r="F65" s="49"/>
      <c r="G65" s="57"/>
      <c r="H65" s="57"/>
      <c r="I65" s="57"/>
      <c r="J65" s="57"/>
      <c r="K65" s="57"/>
      <c r="L65" s="57"/>
    </row>
    <row r="66" spans="1:12" s="27" customFormat="1" ht="22.5" customHeight="1">
      <c r="A66" s="8">
        <v>6550</v>
      </c>
      <c r="B66" s="8" t="s">
        <v>49</v>
      </c>
      <c r="C66" s="3">
        <f>SUM(C67:C69)</f>
        <v>150112200</v>
      </c>
      <c r="D66" s="3">
        <f>SUM(D67:D69)</f>
        <v>35910060</v>
      </c>
      <c r="E66" s="74">
        <f>SUM(E67:E69)</f>
        <v>0.6373710146605759</v>
      </c>
      <c r="F66" s="48">
        <f>G66/D66</f>
        <v>1.1640470664766362</v>
      </c>
      <c r="G66" s="57">
        <f>'[2]CK- TH Q2'!$D$66</f>
        <v>41801000</v>
      </c>
      <c r="H66" s="57"/>
      <c r="I66" s="57"/>
      <c r="J66" s="57"/>
      <c r="K66" s="57"/>
      <c r="L66" s="57"/>
    </row>
    <row r="67" spans="1:12" s="27" customFormat="1" ht="22.5" customHeight="1">
      <c r="A67" s="1">
        <v>6551</v>
      </c>
      <c r="B67" s="1" t="s">
        <v>50</v>
      </c>
      <c r="C67" s="17">
        <v>43212200</v>
      </c>
      <c r="D67" s="62">
        <v>21002000</v>
      </c>
      <c r="E67" s="49">
        <f>D67/C67</f>
        <v>0.48602015171641344</v>
      </c>
      <c r="F67" s="49"/>
      <c r="G67" s="57"/>
      <c r="H67" s="57"/>
      <c r="I67" s="57"/>
      <c r="J67" s="57"/>
      <c r="K67" s="57"/>
      <c r="L67" s="57"/>
    </row>
    <row r="68" spans="1:12" s="27" customFormat="1" ht="22.5" customHeight="1">
      <c r="A68" s="1">
        <v>6552</v>
      </c>
      <c r="B68" s="1" t="s">
        <v>51</v>
      </c>
      <c r="C68" s="17">
        <v>8400000</v>
      </c>
      <c r="D68" s="62"/>
      <c r="E68" s="49">
        <f>D68/C68</f>
        <v>0</v>
      </c>
      <c r="F68" s="49"/>
      <c r="G68" s="57"/>
      <c r="H68" s="57"/>
      <c r="I68" s="57"/>
      <c r="J68" s="57"/>
      <c r="K68" s="57"/>
      <c r="L68" s="57"/>
    </row>
    <row r="69" spans="1:12" s="27" customFormat="1" ht="22.5" customHeight="1">
      <c r="A69" s="1">
        <v>6559</v>
      </c>
      <c r="B69" s="1" t="s">
        <v>52</v>
      </c>
      <c r="C69" s="17">
        <v>98500000</v>
      </c>
      <c r="D69" s="62">
        <v>14908060</v>
      </c>
      <c r="E69" s="49">
        <f>D69/C69</f>
        <v>0.15135086294416245</v>
      </c>
      <c r="F69" s="70"/>
      <c r="G69" s="57"/>
      <c r="H69" s="57"/>
      <c r="I69" s="57"/>
      <c r="J69" s="57"/>
      <c r="K69" s="57"/>
      <c r="L69" s="57"/>
    </row>
    <row r="70" spans="1:12" s="27" customFormat="1" ht="22.5" customHeight="1">
      <c r="A70" s="8">
        <v>6600</v>
      </c>
      <c r="B70" s="8" t="s">
        <v>53</v>
      </c>
      <c r="C70" s="3">
        <f>SUM(C71:C74)</f>
        <v>18600000</v>
      </c>
      <c r="D70" s="3">
        <f>SUM(D71:D74)</f>
        <v>1438000</v>
      </c>
      <c r="E70" s="74">
        <f>SUM(E71:E74)</f>
        <v>0.29888888888888887</v>
      </c>
      <c r="F70" s="48">
        <f>G70/D70</f>
        <v>0.6717663421418637</v>
      </c>
      <c r="G70" s="57">
        <f>'[2]CK- TH Q2'!$D$71</f>
        <v>966000</v>
      </c>
      <c r="H70" s="57"/>
      <c r="I70" s="57"/>
      <c r="J70" s="57"/>
      <c r="K70" s="57"/>
      <c r="L70" s="57"/>
    </row>
    <row r="71" spans="1:12" s="27" customFormat="1" ht="22.5" customHeight="1">
      <c r="A71" s="1">
        <v>6601</v>
      </c>
      <c r="B71" s="1" t="s">
        <v>54</v>
      </c>
      <c r="C71" s="17">
        <v>1800000</v>
      </c>
      <c r="D71" s="62">
        <v>88000</v>
      </c>
      <c r="E71" s="49">
        <f>(D71/C71)</f>
        <v>0.04888888888888889</v>
      </c>
      <c r="F71" s="49"/>
      <c r="G71" s="57"/>
      <c r="H71" s="57"/>
      <c r="I71" s="57"/>
      <c r="J71" s="57"/>
      <c r="K71" s="57"/>
      <c r="L71" s="57"/>
    </row>
    <row r="72" spans="1:12" s="27" customFormat="1" ht="22.5" customHeight="1">
      <c r="A72" s="1">
        <v>6605</v>
      </c>
      <c r="B72" s="1" t="s">
        <v>56</v>
      </c>
      <c r="C72" s="17">
        <v>8400000</v>
      </c>
      <c r="D72" s="62"/>
      <c r="E72" s="49"/>
      <c r="F72" s="49"/>
      <c r="G72" s="57"/>
      <c r="H72" s="57"/>
      <c r="I72" s="57"/>
      <c r="J72" s="57"/>
      <c r="K72" s="57"/>
      <c r="L72" s="57"/>
    </row>
    <row r="73" spans="1:12" s="27" customFormat="1" ht="22.5" customHeight="1">
      <c r="A73" s="1">
        <v>6608</v>
      </c>
      <c r="B73" s="1" t="s">
        <v>55</v>
      </c>
      <c r="C73" s="17">
        <v>3000000</v>
      </c>
      <c r="D73" s="62"/>
      <c r="E73" s="49"/>
      <c r="F73" s="49"/>
      <c r="G73" s="57"/>
      <c r="H73" s="57"/>
      <c r="I73" s="57"/>
      <c r="J73" s="57"/>
      <c r="K73" s="57"/>
      <c r="L73" s="57"/>
    </row>
    <row r="74" spans="1:12" s="27" customFormat="1" ht="22.5" customHeight="1">
      <c r="A74" s="1">
        <v>6618</v>
      </c>
      <c r="B74" s="1" t="s">
        <v>91</v>
      </c>
      <c r="C74" s="17">
        <v>5400000</v>
      </c>
      <c r="D74" s="62">
        <v>1350000</v>
      </c>
      <c r="E74" s="49">
        <f>(D74/C74)</f>
        <v>0.25</v>
      </c>
      <c r="F74" s="49"/>
      <c r="G74" s="57"/>
      <c r="H74" s="57"/>
      <c r="I74" s="57"/>
      <c r="J74" s="57"/>
      <c r="K74" s="57"/>
      <c r="L74" s="57"/>
    </row>
    <row r="75" spans="1:12" s="27" customFormat="1" ht="22.5" customHeight="1">
      <c r="A75" s="8">
        <v>6650</v>
      </c>
      <c r="B75" s="8" t="s">
        <v>57</v>
      </c>
      <c r="C75" s="3">
        <f>SUM(C76:C78)</f>
        <v>5840000</v>
      </c>
      <c r="D75" s="3">
        <f>SUM(D76:D78)</f>
        <v>0</v>
      </c>
      <c r="E75" s="48"/>
      <c r="F75" s="48"/>
      <c r="G75" s="57">
        <f>'[2]CK- TH Q2'!$D$76</f>
        <v>0</v>
      </c>
      <c r="H75" s="57"/>
      <c r="I75" s="57"/>
      <c r="J75" s="57"/>
      <c r="K75" s="57"/>
      <c r="L75" s="57"/>
    </row>
    <row r="76" spans="1:12" s="27" customFormat="1" ht="22.5" customHeight="1">
      <c r="A76" s="1">
        <v>6651</v>
      </c>
      <c r="B76" s="1" t="s">
        <v>114</v>
      </c>
      <c r="C76" s="17">
        <v>1200000</v>
      </c>
      <c r="D76" s="17"/>
      <c r="E76" s="49"/>
      <c r="F76" s="46"/>
      <c r="G76" s="57"/>
      <c r="H76" s="57"/>
      <c r="I76" s="57"/>
      <c r="J76" s="57"/>
      <c r="K76" s="57"/>
      <c r="L76" s="57"/>
    </row>
    <row r="77" spans="1:12" s="27" customFormat="1" ht="22.5" customHeight="1">
      <c r="A77" s="1">
        <v>6657</v>
      </c>
      <c r="B77" s="1" t="s">
        <v>58</v>
      </c>
      <c r="C77" s="17">
        <v>1200000</v>
      </c>
      <c r="D77" s="17"/>
      <c r="E77" s="49"/>
      <c r="F77" s="46"/>
      <c r="G77" s="57"/>
      <c r="H77" s="57"/>
      <c r="I77" s="57"/>
      <c r="J77" s="57"/>
      <c r="K77" s="57"/>
      <c r="L77" s="57"/>
    </row>
    <row r="78" spans="1:12" s="27" customFormat="1" ht="22.5" customHeight="1">
      <c r="A78" s="1">
        <v>6699</v>
      </c>
      <c r="B78" s="1" t="s">
        <v>59</v>
      </c>
      <c r="C78" s="17">
        <v>3440000</v>
      </c>
      <c r="D78" s="17"/>
      <c r="E78" s="49"/>
      <c r="F78" s="46"/>
      <c r="G78" s="57"/>
      <c r="H78" s="57"/>
      <c r="I78" s="57"/>
      <c r="J78" s="57"/>
      <c r="K78" s="57"/>
      <c r="L78" s="57"/>
    </row>
    <row r="79" spans="1:12" s="27" customFormat="1" ht="22.5" customHeight="1">
      <c r="A79" s="8">
        <v>6700</v>
      </c>
      <c r="B79" s="8" t="s">
        <v>60</v>
      </c>
      <c r="C79" s="3">
        <f>SUM(C80:C84)</f>
        <v>72703000</v>
      </c>
      <c r="D79" s="3">
        <f>SUM(D80:D84)</f>
        <v>17067000</v>
      </c>
      <c r="E79" s="74">
        <f>SUM(E80:E84)</f>
        <v>1.721495991726751</v>
      </c>
      <c r="F79" s="48">
        <f>G79/D79</f>
        <v>0.37203374934083316</v>
      </c>
      <c r="G79" s="57">
        <f>'[2]CK- TH Q2'!$D$80</f>
        <v>6349500</v>
      </c>
      <c r="H79" s="57"/>
      <c r="I79" s="57"/>
      <c r="J79" s="57"/>
      <c r="K79" s="57"/>
      <c r="L79" s="57"/>
    </row>
    <row r="80" spans="1:12" s="27" customFormat="1" ht="22.5" customHeight="1">
      <c r="A80" s="1">
        <v>6701</v>
      </c>
      <c r="B80" s="1" t="s">
        <v>61</v>
      </c>
      <c r="C80" s="17">
        <v>22000000</v>
      </c>
      <c r="D80" s="62">
        <v>1965000</v>
      </c>
      <c r="E80" s="49">
        <f>D80/C80</f>
        <v>0.08931818181818182</v>
      </c>
      <c r="F80" s="49"/>
      <c r="G80" s="57"/>
      <c r="H80" s="57"/>
      <c r="I80" s="57"/>
      <c r="J80" s="57"/>
      <c r="K80" s="57"/>
      <c r="L80" s="57"/>
    </row>
    <row r="81" spans="1:12" s="27" customFormat="1" ht="22.5" customHeight="1">
      <c r="A81" s="1">
        <v>6702</v>
      </c>
      <c r="B81" s="1" t="s">
        <v>62</v>
      </c>
      <c r="C81" s="17">
        <v>25000000</v>
      </c>
      <c r="D81" s="62">
        <v>5052000</v>
      </c>
      <c r="E81" s="49">
        <f>D81/C81</f>
        <v>0.20208</v>
      </c>
      <c r="F81" s="49"/>
      <c r="G81" s="57"/>
      <c r="H81" s="57"/>
      <c r="I81" s="57"/>
      <c r="J81" s="57"/>
      <c r="K81" s="57"/>
      <c r="L81" s="57"/>
    </row>
    <row r="82" spans="1:12" s="27" customFormat="1" ht="22.5" customHeight="1">
      <c r="A82" s="1">
        <v>6703</v>
      </c>
      <c r="B82" s="1" t="s">
        <v>63</v>
      </c>
      <c r="C82" s="17">
        <v>4703000</v>
      </c>
      <c r="D82" s="62">
        <v>5550000</v>
      </c>
      <c r="E82" s="49">
        <f>D82/C82</f>
        <v>1.180097809908569</v>
      </c>
      <c r="F82" s="49"/>
      <c r="G82" s="57"/>
      <c r="H82" s="57"/>
      <c r="I82" s="57"/>
      <c r="J82" s="57"/>
      <c r="K82" s="57"/>
      <c r="L82" s="57"/>
    </row>
    <row r="83" spans="1:12" s="27" customFormat="1" ht="22.5" customHeight="1">
      <c r="A83" s="1">
        <v>6704</v>
      </c>
      <c r="B83" s="1" t="s">
        <v>64</v>
      </c>
      <c r="C83" s="17">
        <v>18000000</v>
      </c>
      <c r="D83" s="62">
        <v>4500000</v>
      </c>
      <c r="E83" s="49">
        <f>D83/C83</f>
        <v>0.25</v>
      </c>
      <c r="F83" s="49"/>
      <c r="G83" s="57"/>
      <c r="H83" s="57"/>
      <c r="I83" s="57"/>
      <c r="J83" s="57"/>
      <c r="K83" s="57"/>
      <c r="L83" s="57"/>
    </row>
    <row r="84" spans="1:12" s="27" customFormat="1" ht="22.5" customHeight="1">
      <c r="A84" s="1">
        <v>6749</v>
      </c>
      <c r="B84" s="1" t="s">
        <v>65</v>
      </c>
      <c r="C84" s="17">
        <v>3000000</v>
      </c>
      <c r="D84" s="62"/>
      <c r="E84" s="49"/>
      <c r="F84" s="49"/>
      <c r="G84" s="57"/>
      <c r="H84" s="57"/>
      <c r="I84" s="57"/>
      <c r="J84" s="57"/>
      <c r="K84" s="57"/>
      <c r="L84" s="57"/>
    </row>
    <row r="85" spans="1:12" s="29" customFormat="1" ht="22.5" customHeight="1">
      <c r="A85" s="11">
        <v>6750</v>
      </c>
      <c r="B85" s="11" t="s">
        <v>86</v>
      </c>
      <c r="C85" s="3">
        <f>SUM(C86:C88)</f>
        <v>97004400</v>
      </c>
      <c r="D85" s="3">
        <f>SUM(D86:D88)</f>
        <v>25812100</v>
      </c>
      <c r="E85" s="74">
        <f>SUM(E86:E88)</f>
        <v>0.5994814814814815</v>
      </c>
      <c r="F85" s="48">
        <f>G85/D85</f>
        <v>0.7961731126099775</v>
      </c>
      <c r="G85" s="58">
        <f>'[2]CK- TH Q2'!$D$86</f>
        <v>20550900</v>
      </c>
      <c r="H85" s="58"/>
      <c r="I85" s="58"/>
      <c r="J85" s="58"/>
      <c r="K85" s="58"/>
      <c r="L85" s="58"/>
    </row>
    <row r="86" spans="1:12" s="29" customFormat="1" ht="22.5" customHeight="1">
      <c r="A86" s="1">
        <v>6751</v>
      </c>
      <c r="B86" s="1" t="s">
        <v>115</v>
      </c>
      <c r="C86" s="17">
        <v>4500000</v>
      </c>
      <c r="D86" s="17"/>
      <c r="E86" s="49"/>
      <c r="F86" s="49"/>
      <c r="G86" s="58"/>
      <c r="H86" s="58"/>
      <c r="I86" s="58"/>
      <c r="J86" s="58"/>
      <c r="K86" s="58"/>
      <c r="L86" s="58"/>
    </row>
    <row r="87" spans="1:12" s="27" customFormat="1" ht="22.5" customHeight="1">
      <c r="A87" s="1">
        <v>6757</v>
      </c>
      <c r="B87" s="1" t="s">
        <v>97</v>
      </c>
      <c r="C87" s="17">
        <v>65504400</v>
      </c>
      <c r="D87" s="62">
        <v>16376100</v>
      </c>
      <c r="E87" s="49">
        <f>D87/C87</f>
        <v>0.25</v>
      </c>
      <c r="F87" s="49"/>
      <c r="G87" s="57"/>
      <c r="H87" s="57"/>
      <c r="I87" s="57"/>
      <c r="J87" s="57"/>
      <c r="K87" s="57"/>
      <c r="L87" s="57"/>
    </row>
    <row r="88" spans="1:12" s="27" customFormat="1" ht="22.5" customHeight="1">
      <c r="A88" s="1">
        <v>6799</v>
      </c>
      <c r="B88" s="1" t="s">
        <v>98</v>
      </c>
      <c r="C88" s="17">
        <v>27000000</v>
      </c>
      <c r="D88" s="62">
        <v>9436000</v>
      </c>
      <c r="E88" s="49">
        <f>D88/C88</f>
        <v>0.3494814814814815</v>
      </c>
      <c r="F88" s="49"/>
      <c r="G88" s="57"/>
      <c r="H88" s="57"/>
      <c r="I88" s="57"/>
      <c r="J88" s="57"/>
      <c r="K88" s="57"/>
      <c r="L88" s="57"/>
    </row>
    <row r="89" spans="1:12" s="27" customFormat="1" ht="22.5" customHeight="1">
      <c r="A89" s="18">
        <v>6900</v>
      </c>
      <c r="B89" s="8" t="s">
        <v>66</v>
      </c>
      <c r="C89" s="3">
        <f>SUM(C90:C95)</f>
        <v>110087000</v>
      </c>
      <c r="D89" s="3">
        <f>SUM(D90:D95)</f>
        <v>59867600</v>
      </c>
      <c r="E89" s="74">
        <f>SUM(E90:E95)</f>
        <v>2.0440480756718675</v>
      </c>
      <c r="F89" s="48">
        <f>G89/D89</f>
        <v>0.36054518637794064</v>
      </c>
      <c r="G89" s="57">
        <f>'[2]CK- TH Q2'!$D$90</f>
        <v>21584975</v>
      </c>
      <c r="H89" s="57"/>
      <c r="I89" s="57"/>
      <c r="J89" s="57"/>
      <c r="K89" s="57"/>
      <c r="L89" s="57"/>
    </row>
    <row r="90" spans="1:12" s="27" customFormat="1" ht="22.5" customHeight="1">
      <c r="A90" s="32">
        <v>6905</v>
      </c>
      <c r="B90" s="1" t="s">
        <v>100</v>
      </c>
      <c r="C90" s="17">
        <v>12000000</v>
      </c>
      <c r="D90" s="17"/>
      <c r="E90" s="49"/>
      <c r="F90" s="49"/>
      <c r="G90" s="57"/>
      <c r="H90" s="57"/>
      <c r="I90" s="57"/>
      <c r="J90" s="57"/>
      <c r="K90" s="57"/>
      <c r="L90" s="57"/>
    </row>
    <row r="91" spans="1:12" s="27" customFormat="1" ht="22.5" customHeight="1">
      <c r="A91" s="32">
        <v>6907</v>
      </c>
      <c r="B91" s="1" t="s">
        <v>101</v>
      </c>
      <c r="C91" s="17">
        <v>9000000</v>
      </c>
      <c r="D91" s="17">
        <v>5000000</v>
      </c>
      <c r="E91" s="49">
        <f>D91/C91</f>
        <v>0.5555555555555556</v>
      </c>
      <c r="F91" s="49"/>
      <c r="G91" s="57"/>
      <c r="H91" s="57"/>
      <c r="I91" s="57"/>
      <c r="J91" s="57"/>
      <c r="K91" s="57"/>
      <c r="L91" s="57"/>
    </row>
    <row r="92" spans="1:12" s="27" customFormat="1" ht="22.5" customHeight="1">
      <c r="A92" s="1">
        <v>6912</v>
      </c>
      <c r="B92" s="1" t="s">
        <v>67</v>
      </c>
      <c r="C92" s="17">
        <v>20000000</v>
      </c>
      <c r="D92" s="62">
        <v>12130000</v>
      </c>
      <c r="E92" s="49">
        <f>D92/C92</f>
        <v>0.6065</v>
      </c>
      <c r="F92" s="49"/>
      <c r="G92" s="57"/>
      <c r="H92" s="57"/>
      <c r="I92" s="57"/>
      <c r="J92" s="57"/>
      <c r="K92" s="57"/>
      <c r="L92" s="57"/>
    </row>
    <row r="93" spans="1:12" s="27" customFormat="1" ht="22.5" customHeight="1">
      <c r="A93" s="1">
        <v>6913</v>
      </c>
      <c r="B93" s="1" t="s">
        <v>68</v>
      </c>
      <c r="C93" s="17">
        <v>8000000</v>
      </c>
      <c r="D93" s="62">
        <v>7250000</v>
      </c>
      <c r="E93" s="49"/>
      <c r="F93" s="49"/>
      <c r="G93" s="57"/>
      <c r="H93" s="57"/>
      <c r="I93" s="57"/>
      <c r="J93" s="57"/>
      <c r="K93" s="57"/>
      <c r="L93" s="57"/>
    </row>
    <row r="94" spans="1:12" s="27" customFormat="1" ht="22.5" customHeight="1">
      <c r="A94" s="1">
        <v>6921</v>
      </c>
      <c r="B94" s="1" t="s">
        <v>151</v>
      </c>
      <c r="C94" s="17">
        <v>16087000</v>
      </c>
      <c r="D94" s="62">
        <v>2338000</v>
      </c>
      <c r="E94" s="49">
        <f>D94/C94</f>
        <v>0.14533474233853422</v>
      </c>
      <c r="F94" s="46"/>
      <c r="G94" s="57"/>
      <c r="H94" s="57"/>
      <c r="I94" s="57"/>
      <c r="J94" s="57"/>
      <c r="K94" s="57"/>
      <c r="L94" s="57"/>
    </row>
    <row r="95" spans="1:12" s="27" customFormat="1" ht="35.25" customHeight="1">
      <c r="A95" s="1">
        <v>6949</v>
      </c>
      <c r="B95" s="19" t="s">
        <v>150</v>
      </c>
      <c r="C95" s="17">
        <v>45000000</v>
      </c>
      <c r="D95" s="62">
        <v>33149600</v>
      </c>
      <c r="E95" s="49">
        <f>D95/C95</f>
        <v>0.7366577777777777</v>
      </c>
      <c r="F95" s="49"/>
      <c r="G95" s="57"/>
      <c r="H95" s="57"/>
      <c r="I95" s="57"/>
      <c r="J95" s="57"/>
      <c r="K95" s="57"/>
      <c r="L95" s="57"/>
    </row>
    <row r="96" spans="1:12" s="29" customFormat="1" ht="24" customHeight="1">
      <c r="A96" s="11">
        <v>6950</v>
      </c>
      <c r="B96" s="14" t="s">
        <v>116</v>
      </c>
      <c r="C96" s="38">
        <f>SUM(C97:C97)</f>
        <v>11613000</v>
      </c>
      <c r="D96" s="38">
        <f>SUM(D97:D97)</f>
        <v>0</v>
      </c>
      <c r="E96" s="38">
        <f>SUM(E97:E97)</f>
        <v>0</v>
      </c>
      <c r="F96" s="48"/>
      <c r="G96" s="58">
        <f>'[2]CK -TH Q1'!$D$96</f>
        <v>0</v>
      </c>
      <c r="H96" s="58"/>
      <c r="I96" s="58"/>
      <c r="J96" s="58"/>
      <c r="K96" s="58"/>
      <c r="L96" s="58"/>
    </row>
    <row r="97" spans="1:12" s="27" customFormat="1" ht="24" customHeight="1">
      <c r="A97" s="1">
        <v>6955</v>
      </c>
      <c r="B97" s="19" t="s">
        <v>118</v>
      </c>
      <c r="C97" s="17">
        <v>11613000</v>
      </c>
      <c r="D97" s="17"/>
      <c r="E97" s="49"/>
      <c r="F97" s="49"/>
      <c r="G97" s="57"/>
      <c r="H97" s="57"/>
      <c r="I97" s="57"/>
      <c r="J97" s="57"/>
      <c r="K97" s="57"/>
      <c r="L97" s="57"/>
    </row>
    <row r="98" spans="1:12" s="27" customFormat="1" ht="22.5" customHeight="1">
      <c r="A98" s="8">
        <v>7000</v>
      </c>
      <c r="B98" s="8" t="s">
        <v>70</v>
      </c>
      <c r="C98" s="3">
        <f>SUM(C99:C108)</f>
        <v>437924400</v>
      </c>
      <c r="D98" s="3">
        <f>SUM(D99:D108)</f>
        <v>106760121</v>
      </c>
      <c r="E98" s="74">
        <f>SUM(E99:E108)</f>
        <v>3.0386887062948285</v>
      </c>
      <c r="F98" s="48">
        <f>G98/D98</f>
        <v>0.5079190571543095</v>
      </c>
      <c r="G98" s="57">
        <f>'[2]CK- TH Q2'!$D$100</f>
        <v>54225500</v>
      </c>
      <c r="H98" s="57"/>
      <c r="I98" s="57"/>
      <c r="J98" s="57"/>
      <c r="K98" s="57"/>
      <c r="L98" s="57"/>
    </row>
    <row r="99" spans="1:12" s="27" customFormat="1" ht="22.5" customHeight="1">
      <c r="A99" s="1">
        <v>7001</v>
      </c>
      <c r="B99" s="1" t="s">
        <v>71</v>
      </c>
      <c r="C99" s="17">
        <v>22094400</v>
      </c>
      <c r="D99" s="62"/>
      <c r="E99" s="49">
        <f aca="true" t="shared" si="1" ref="E99:E105">D99/C99</f>
        <v>0</v>
      </c>
      <c r="F99" s="46"/>
      <c r="G99" s="57"/>
      <c r="H99" s="57"/>
      <c r="I99" s="57"/>
      <c r="J99" s="57"/>
      <c r="K99" s="57"/>
      <c r="L99" s="57"/>
    </row>
    <row r="100" spans="1:12" s="27" customFormat="1" ht="22.5" customHeight="1">
      <c r="A100" s="1">
        <v>7012</v>
      </c>
      <c r="B100" s="1" t="s">
        <v>143</v>
      </c>
      <c r="C100" s="17">
        <v>16000000</v>
      </c>
      <c r="D100" s="62">
        <v>12935000</v>
      </c>
      <c r="E100" s="49">
        <f t="shared" si="1"/>
        <v>0.8084375</v>
      </c>
      <c r="F100" s="46"/>
      <c r="G100" s="57"/>
      <c r="H100" s="57"/>
      <c r="I100" s="57"/>
      <c r="J100" s="57"/>
      <c r="K100" s="57"/>
      <c r="L100" s="57"/>
    </row>
    <row r="101" spans="1:12" s="27" customFormat="1" ht="22.5" customHeight="1">
      <c r="A101" s="1">
        <v>7004</v>
      </c>
      <c r="B101" s="1" t="s">
        <v>72</v>
      </c>
      <c r="C101" s="17">
        <v>1820000</v>
      </c>
      <c r="D101" s="62"/>
      <c r="E101" s="49">
        <f t="shared" si="1"/>
        <v>0</v>
      </c>
      <c r="F101" s="46"/>
      <c r="G101" s="57"/>
      <c r="H101" s="57"/>
      <c r="I101" s="57"/>
      <c r="J101" s="57"/>
      <c r="K101" s="57"/>
      <c r="L101" s="57"/>
    </row>
    <row r="102" spans="1:12" s="27" customFormat="1" ht="22.5" customHeight="1">
      <c r="A102" s="20">
        <v>7049</v>
      </c>
      <c r="B102" s="1" t="s">
        <v>73</v>
      </c>
      <c r="C102" s="17">
        <v>44200000</v>
      </c>
      <c r="D102" s="62">
        <f>56939121+7200000</f>
        <v>64139121</v>
      </c>
      <c r="E102" s="49">
        <f t="shared" si="1"/>
        <v>1.451111334841629</v>
      </c>
      <c r="F102" s="46"/>
      <c r="G102" s="57"/>
      <c r="H102" s="57"/>
      <c r="I102" s="57"/>
      <c r="J102" s="57"/>
      <c r="K102" s="57"/>
      <c r="L102" s="57"/>
    </row>
    <row r="103" spans="1:12" s="27" customFormat="1" ht="22.5" customHeight="1">
      <c r="A103" s="20">
        <v>7049</v>
      </c>
      <c r="B103" s="1" t="s">
        <v>144</v>
      </c>
      <c r="C103" s="17">
        <f>14000000+47000000</f>
        <v>61000000</v>
      </c>
      <c r="D103" s="62">
        <v>5800000</v>
      </c>
      <c r="E103" s="49">
        <f t="shared" si="1"/>
        <v>0.09508196721311475</v>
      </c>
      <c r="F103" s="49"/>
      <c r="G103" s="57"/>
      <c r="H103" s="57"/>
      <c r="I103" s="57"/>
      <c r="J103" s="57"/>
      <c r="K103" s="57"/>
      <c r="L103" s="57"/>
    </row>
    <row r="104" spans="1:12" s="27" customFormat="1" ht="22.5" customHeight="1">
      <c r="A104" s="20">
        <v>7049</v>
      </c>
      <c r="B104" s="1" t="s">
        <v>75</v>
      </c>
      <c r="C104" s="17">
        <f>158488000-30000000</f>
        <v>128488000</v>
      </c>
      <c r="D104" s="62">
        <f>14931000+495000</f>
        <v>15426000</v>
      </c>
      <c r="E104" s="49">
        <f t="shared" si="1"/>
        <v>0.12005790424008468</v>
      </c>
      <c r="F104" s="70"/>
      <c r="G104" s="57"/>
      <c r="H104" s="57"/>
      <c r="I104" s="57"/>
      <c r="J104" s="57"/>
      <c r="K104" s="57"/>
      <c r="L104" s="57"/>
    </row>
    <row r="105" spans="1:12" s="27" customFormat="1" ht="28.5" customHeight="1">
      <c r="A105" s="20">
        <v>7049</v>
      </c>
      <c r="B105" s="19" t="s">
        <v>157</v>
      </c>
      <c r="C105" s="17">
        <v>15000000</v>
      </c>
      <c r="D105" s="62">
        <f>5960000+2500000</f>
        <v>8460000</v>
      </c>
      <c r="E105" s="49">
        <f t="shared" si="1"/>
        <v>0.564</v>
      </c>
      <c r="F105" s="70"/>
      <c r="G105" s="57"/>
      <c r="H105" s="57"/>
      <c r="I105" s="57"/>
      <c r="J105" s="57"/>
      <c r="K105" s="57"/>
      <c r="L105" s="57"/>
    </row>
    <row r="106" spans="1:12" s="27" customFormat="1" ht="22.5" customHeight="1">
      <c r="A106" s="20"/>
      <c r="B106" s="1" t="s">
        <v>156</v>
      </c>
      <c r="C106" s="17">
        <f>39822000+30000000</f>
        <v>69822000</v>
      </c>
      <c r="D106" s="62"/>
      <c r="E106" s="49"/>
      <c r="F106" s="70"/>
      <c r="G106" s="57"/>
      <c r="H106" s="57"/>
      <c r="I106" s="57"/>
      <c r="J106" s="57"/>
      <c r="K106" s="57"/>
      <c r="L106" s="57"/>
    </row>
    <row r="107" spans="1:12" s="27" customFormat="1" ht="22.5" customHeight="1">
      <c r="A107" s="20">
        <v>7049</v>
      </c>
      <c r="B107" s="19" t="s">
        <v>119</v>
      </c>
      <c r="C107" s="17">
        <v>59500000</v>
      </c>
      <c r="D107" s="62"/>
      <c r="E107" s="49"/>
      <c r="F107" s="70"/>
      <c r="G107" s="57"/>
      <c r="H107" s="57"/>
      <c r="I107" s="57"/>
      <c r="J107" s="57"/>
      <c r="K107" s="57"/>
      <c r="L107" s="57"/>
    </row>
    <row r="108" spans="1:12" s="27" customFormat="1" ht="22.5" customHeight="1">
      <c r="A108" s="20">
        <v>7049</v>
      </c>
      <c r="B108" s="1" t="s">
        <v>158</v>
      </c>
      <c r="C108" s="17">
        <v>20000000</v>
      </c>
      <c r="D108" s="62"/>
      <c r="E108" s="49"/>
      <c r="F108" s="70"/>
      <c r="G108" s="57"/>
      <c r="H108" s="57"/>
      <c r="I108" s="57"/>
      <c r="J108" s="57"/>
      <c r="K108" s="57"/>
      <c r="L108" s="57"/>
    </row>
    <row r="109" spans="1:12" s="27" customFormat="1" ht="22.5" customHeight="1">
      <c r="A109" s="8">
        <v>7750</v>
      </c>
      <c r="B109" s="8" t="s">
        <v>65</v>
      </c>
      <c r="C109" s="3">
        <f>SUM(C110:C113)</f>
        <v>500016000</v>
      </c>
      <c r="D109" s="3">
        <f>SUM(D110:D113)</f>
        <v>39156727</v>
      </c>
      <c r="E109" s="74">
        <f>SUM(E110:E113)</f>
        <v>2.0700024288116468</v>
      </c>
      <c r="F109" s="48">
        <f>G109/D109</f>
        <v>0.3439655464564237</v>
      </c>
      <c r="G109" s="57">
        <f>'[2]CK- TH Q2'!$D$108</f>
        <v>13468565</v>
      </c>
      <c r="H109" s="57"/>
      <c r="I109" s="57"/>
      <c r="J109" s="57"/>
      <c r="K109" s="57"/>
      <c r="L109" s="57"/>
    </row>
    <row r="110" spans="1:12" s="27" customFormat="1" ht="22.5" customHeight="1">
      <c r="A110" s="1">
        <v>7756</v>
      </c>
      <c r="B110" s="1" t="s">
        <v>145</v>
      </c>
      <c r="C110" s="17">
        <v>5888000</v>
      </c>
      <c r="D110" s="17">
        <v>393800</v>
      </c>
      <c r="E110" s="49">
        <f>D110/C110</f>
        <v>0.06688179347826087</v>
      </c>
      <c r="F110" s="49"/>
      <c r="G110" s="57"/>
      <c r="H110" s="57"/>
      <c r="I110" s="57"/>
      <c r="J110" s="57"/>
      <c r="K110" s="57"/>
      <c r="L110" s="57"/>
    </row>
    <row r="111" spans="1:12" s="27" customFormat="1" ht="34.5" customHeight="1">
      <c r="A111" s="1">
        <v>7757</v>
      </c>
      <c r="B111" s="19" t="s">
        <v>135</v>
      </c>
      <c r="C111" s="17">
        <v>11500000</v>
      </c>
      <c r="D111" s="17">
        <v>10598927</v>
      </c>
      <c r="E111" s="49">
        <f>D111/C111</f>
        <v>0.9216458260869566</v>
      </c>
      <c r="F111" s="49"/>
      <c r="G111" s="57"/>
      <c r="H111" s="57"/>
      <c r="I111" s="57"/>
      <c r="J111" s="57"/>
      <c r="K111" s="57"/>
      <c r="L111" s="57"/>
    </row>
    <row r="112" spans="1:12" s="27" customFormat="1" ht="22.5" customHeight="1">
      <c r="A112" s="1">
        <v>7761</v>
      </c>
      <c r="B112" s="1" t="s">
        <v>121</v>
      </c>
      <c r="C112" s="17">
        <v>4000000</v>
      </c>
      <c r="D112" s="17">
        <v>4125000</v>
      </c>
      <c r="E112" s="49">
        <f>D112/C112</f>
        <v>1.03125</v>
      </c>
      <c r="F112" s="49"/>
      <c r="G112" s="57"/>
      <c r="H112" s="57"/>
      <c r="I112" s="57"/>
      <c r="J112" s="57"/>
      <c r="K112" s="57"/>
      <c r="L112" s="57"/>
    </row>
    <row r="113" spans="1:12" s="27" customFormat="1" ht="22.5" customHeight="1">
      <c r="A113" s="15">
        <v>7799</v>
      </c>
      <c r="B113" s="1" t="s">
        <v>76</v>
      </c>
      <c r="C113" s="17">
        <v>478628000</v>
      </c>
      <c r="D113" s="17">
        <v>24039000</v>
      </c>
      <c r="E113" s="49">
        <f>D113/C113</f>
        <v>0.05022480924642938</v>
      </c>
      <c r="F113" s="49"/>
      <c r="G113" s="57"/>
      <c r="H113" s="57"/>
      <c r="I113" s="57"/>
      <c r="J113" s="57"/>
      <c r="K113" s="57"/>
      <c r="L113" s="57"/>
    </row>
    <row r="114" spans="1:12" s="27" customFormat="1" ht="35.25" customHeight="1">
      <c r="A114" s="95">
        <v>1.2</v>
      </c>
      <c r="B114" s="96" t="s">
        <v>5</v>
      </c>
      <c r="C114" s="99">
        <f>C115+C118+C120+C122+C124</f>
        <v>548631000</v>
      </c>
      <c r="D114" s="99">
        <f>D115+D118+D120+D122+D124</f>
        <v>32390250</v>
      </c>
      <c r="E114" s="100">
        <f>E115+E118+E120+E122+E124</f>
        <v>0.9561694629412021</v>
      </c>
      <c r="F114" s="101">
        <f>G114/D114</f>
        <v>0</v>
      </c>
      <c r="G114" s="57"/>
      <c r="H114" s="57">
        <f>G114-D114</f>
        <v>-32390250</v>
      </c>
      <c r="I114" s="57"/>
      <c r="J114" s="57"/>
      <c r="K114" s="57"/>
      <c r="L114" s="57"/>
    </row>
    <row r="115" spans="1:12" s="27" customFormat="1" ht="22.5" customHeight="1">
      <c r="A115" s="8">
        <v>6100</v>
      </c>
      <c r="B115" s="18" t="s">
        <v>35</v>
      </c>
      <c r="C115" s="23">
        <f>SUM(C116:C117)</f>
        <v>300500000</v>
      </c>
      <c r="D115" s="23">
        <f>SUM(D116:D117)</f>
        <v>0</v>
      </c>
      <c r="E115" s="49">
        <f>(D115/C115)</f>
        <v>0</v>
      </c>
      <c r="F115" s="48"/>
      <c r="G115" s="57"/>
      <c r="H115" s="57"/>
      <c r="I115" s="57"/>
      <c r="J115" s="57"/>
      <c r="K115" s="57"/>
      <c r="L115" s="57"/>
    </row>
    <row r="116" spans="1:12" s="27" customFormat="1" ht="22.5" customHeight="1">
      <c r="A116" s="1">
        <v>6105</v>
      </c>
      <c r="B116" s="1" t="s">
        <v>78</v>
      </c>
      <c r="C116" s="2">
        <v>245000000</v>
      </c>
      <c r="D116" s="2"/>
      <c r="E116" s="49">
        <f>D116/C116</f>
        <v>0</v>
      </c>
      <c r="F116" s="53"/>
      <c r="G116" s="57"/>
      <c r="H116" s="57"/>
      <c r="I116" s="57"/>
      <c r="J116" s="57"/>
      <c r="K116" s="57"/>
      <c r="L116" s="57"/>
    </row>
    <row r="117" spans="1:12" s="27" customFormat="1" ht="22.5" customHeight="1">
      <c r="A117" s="1">
        <v>6149</v>
      </c>
      <c r="B117" s="1" t="s">
        <v>99</v>
      </c>
      <c r="C117" s="2">
        <v>55500000</v>
      </c>
      <c r="D117" s="2"/>
      <c r="E117" s="49"/>
      <c r="F117" s="53"/>
      <c r="G117" s="57"/>
      <c r="H117" s="57"/>
      <c r="I117" s="57"/>
      <c r="J117" s="57"/>
      <c r="K117" s="57"/>
      <c r="L117" s="57"/>
    </row>
    <row r="118" spans="1:12" s="27" customFormat="1" ht="22.5" customHeight="1">
      <c r="A118" s="8">
        <v>6400</v>
      </c>
      <c r="B118" s="33" t="s">
        <v>79</v>
      </c>
      <c r="C118" s="3">
        <f>SUM(C119:C119)</f>
        <v>68931000</v>
      </c>
      <c r="D118" s="3">
        <f>SUM(D119:D119)</f>
        <v>17675250</v>
      </c>
      <c r="E118" s="74">
        <f>SUM(E119:E119)</f>
        <v>0.25641946294120205</v>
      </c>
      <c r="F118" s="48">
        <f>G118/D118</f>
        <v>0.9749632961344252</v>
      </c>
      <c r="G118" s="57">
        <f>'[2]CK- TH Q2'!$D$132</f>
        <v>17232720</v>
      </c>
      <c r="H118" s="57"/>
      <c r="I118" s="57"/>
      <c r="J118" s="57"/>
      <c r="K118" s="57"/>
      <c r="L118" s="57"/>
    </row>
    <row r="119" spans="1:12" s="27" customFormat="1" ht="22.5" customHeight="1">
      <c r="A119" s="1">
        <v>6449</v>
      </c>
      <c r="B119" s="1" t="s">
        <v>122</v>
      </c>
      <c r="C119" s="17">
        <v>68931000</v>
      </c>
      <c r="D119" s="2">
        <v>17675250</v>
      </c>
      <c r="E119" s="49">
        <f>(D119/C119)</f>
        <v>0.25641946294120205</v>
      </c>
      <c r="F119" s="70"/>
      <c r="G119" s="57"/>
      <c r="H119" s="57"/>
      <c r="I119" s="57"/>
      <c r="J119" s="57"/>
      <c r="K119" s="57"/>
      <c r="L119" s="57"/>
    </row>
    <row r="120" spans="1:12" s="27" customFormat="1" ht="22.5" customHeight="1">
      <c r="A120" s="34" t="s">
        <v>85</v>
      </c>
      <c r="B120" s="8" t="s">
        <v>86</v>
      </c>
      <c r="C120" s="3">
        <f>SUM(C121)</f>
        <v>10000000</v>
      </c>
      <c r="D120" s="3">
        <f>SUM(D121)</f>
        <v>0</v>
      </c>
      <c r="E120" s="49">
        <f>D120/C120</f>
        <v>0</v>
      </c>
      <c r="F120" s="48"/>
      <c r="G120" s="57"/>
      <c r="H120" s="57"/>
      <c r="I120" s="57"/>
      <c r="J120" s="57"/>
      <c r="K120" s="57"/>
      <c r="L120" s="57"/>
    </row>
    <row r="121" spans="1:12" s="27" customFormat="1" ht="22.5" customHeight="1">
      <c r="A121" s="1">
        <v>6758</v>
      </c>
      <c r="B121" s="1" t="s">
        <v>80</v>
      </c>
      <c r="C121" s="17">
        <v>10000000</v>
      </c>
      <c r="D121" s="2"/>
      <c r="E121" s="49">
        <f>D121/C121</f>
        <v>0</v>
      </c>
      <c r="F121" s="46"/>
      <c r="G121" s="57"/>
      <c r="H121" s="57"/>
      <c r="I121" s="57"/>
      <c r="J121" s="57"/>
      <c r="K121" s="57"/>
      <c r="L121" s="57"/>
    </row>
    <row r="122" spans="1:12" s="27" customFormat="1" ht="22.5" customHeight="1">
      <c r="A122" s="8">
        <v>7000</v>
      </c>
      <c r="B122" s="8" t="s">
        <v>81</v>
      </c>
      <c r="C122" s="3">
        <f>SUM(C123:C123)</f>
        <v>1800000</v>
      </c>
      <c r="D122" s="3">
        <f>D123</f>
        <v>0</v>
      </c>
      <c r="E122" s="49">
        <f>D122/C122</f>
        <v>0</v>
      </c>
      <c r="F122" s="46"/>
      <c r="G122" s="57">
        <f>'[2]CK- TH Q2'!$D$136</f>
        <v>72900000</v>
      </c>
      <c r="H122" s="57">
        <f>C122-'[1]TM DT 2021'!$L$115</f>
        <v>-4852800</v>
      </c>
      <c r="I122" s="57"/>
      <c r="J122" s="57"/>
      <c r="K122" s="57"/>
      <c r="L122" s="57"/>
    </row>
    <row r="123" spans="1:12" s="27" customFormat="1" ht="22.5" customHeight="1">
      <c r="A123" s="1">
        <v>7004</v>
      </c>
      <c r="B123" s="1" t="s">
        <v>82</v>
      </c>
      <c r="C123" s="17">
        <v>1800000</v>
      </c>
      <c r="D123" s="17"/>
      <c r="E123" s="49"/>
      <c r="F123" s="46"/>
      <c r="G123" s="57"/>
      <c r="H123" s="57"/>
      <c r="I123" s="57"/>
      <c r="J123" s="57"/>
      <c r="K123" s="57"/>
      <c r="L123" s="57"/>
    </row>
    <row r="124" spans="1:12" s="27" customFormat="1" ht="21" customHeight="1">
      <c r="A124" s="8">
        <v>7750</v>
      </c>
      <c r="B124" s="8" t="s">
        <v>65</v>
      </c>
      <c r="C124" s="3">
        <f>SUM(C125:C129)</f>
        <v>167400000</v>
      </c>
      <c r="D124" s="3">
        <f>SUM(D125:D129)</f>
        <v>14715000</v>
      </c>
      <c r="E124" s="74">
        <f>SUM(E125:E129)</f>
        <v>0.69975</v>
      </c>
      <c r="F124" s="48">
        <f>G124/D124</f>
        <v>0.21746517159361195</v>
      </c>
      <c r="G124" s="57">
        <f>'[2]CK- TH Q2'!$D$140</f>
        <v>3200000</v>
      </c>
      <c r="H124" s="57"/>
      <c r="I124" s="57"/>
      <c r="J124" s="57"/>
      <c r="K124" s="57"/>
      <c r="L124" s="57"/>
    </row>
    <row r="125" spans="1:12" s="27" customFormat="1" ht="21" customHeight="1">
      <c r="A125" s="1">
        <v>7753</v>
      </c>
      <c r="B125" s="1" t="s">
        <v>148</v>
      </c>
      <c r="C125" s="17">
        <v>15000000</v>
      </c>
      <c r="D125" s="17">
        <v>3465000</v>
      </c>
      <c r="E125" s="49">
        <f>D125/C125</f>
        <v>0.231</v>
      </c>
      <c r="F125" s="48"/>
      <c r="G125" s="57"/>
      <c r="H125" s="57"/>
      <c r="I125" s="57"/>
      <c r="J125" s="57"/>
      <c r="K125" s="57"/>
      <c r="L125" s="57"/>
    </row>
    <row r="126" spans="1:12" s="27" customFormat="1" ht="22.5" customHeight="1">
      <c r="A126" s="1">
        <v>7799</v>
      </c>
      <c r="B126" s="1" t="s">
        <v>124</v>
      </c>
      <c r="C126" s="17">
        <f>48*2000000</f>
        <v>96000000</v>
      </c>
      <c r="D126" s="17"/>
      <c r="E126" s="49">
        <f>D126/C126</f>
        <v>0</v>
      </c>
      <c r="F126" s="70"/>
      <c r="G126" s="57"/>
      <c r="H126" s="57"/>
      <c r="I126" s="57"/>
      <c r="J126" s="57"/>
      <c r="K126" s="57"/>
      <c r="L126" s="57"/>
    </row>
    <row r="127" spans="1:12" s="27" customFormat="1" ht="22.5" customHeight="1">
      <c r="A127" s="1">
        <v>7799</v>
      </c>
      <c r="B127" s="1" t="s">
        <v>83</v>
      </c>
      <c r="C127" s="17">
        <f>9000000+15000000</f>
        <v>24000000</v>
      </c>
      <c r="D127" s="17">
        <v>11250000</v>
      </c>
      <c r="E127" s="49">
        <f>D127/C127</f>
        <v>0.46875</v>
      </c>
      <c r="F127" s="70"/>
      <c r="G127" s="57"/>
      <c r="H127" s="57"/>
      <c r="I127" s="57"/>
      <c r="J127" s="57"/>
      <c r="K127" s="57"/>
      <c r="L127" s="57"/>
    </row>
    <row r="128" spans="1:12" s="27" customFormat="1" ht="22.5" customHeight="1">
      <c r="A128" s="1">
        <v>7799</v>
      </c>
      <c r="B128" s="1" t="s">
        <v>84</v>
      </c>
      <c r="C128" s="17">
        <f>48*200000</f>
        <v>9600000</v>
      </c>
      <c r="D128" s="17"/>
      <c r="E128" s="49">
        <f>D128/C128</f>
        <v>0</v>
      </c>
      <c r="F128" s="70"/>
      <c r="G128" s="57"/>
      <c r="H128" s="57"/>
      <c r="I128" s="57"/>
      <c r="J128" s="57"/>
      <c r="K128" s="57"/>
      <c r="L128" s="57"/>
    </row>
    <row r="129" spans="1:12" s="27" customFormat="1" ht="22.5" customHeight="1">
      <c r="A129" s="1">
        <v>7799</v>
      </c>
      <c r="B129" s="1" t="s">
        <v>129</v>
      </c>
      <c r="C129" s="17">
        <f>37800000-15000000</f>
        <v>22800000</v>
      </c>
      <c r="D129" s="17"/>
      <c r="E129" s="49">
        <f>D129/C129</f>
        <v>0</v>
      </c>
      <c r="F129" s="70"/>
      <c r="G129" s="57"/>
      <c r="H129" s="57"/>
      <c r="I129" s="57"/>
      <c r="J129" s="57"/>
      <c r="K129" s="57"/>
      <c r="L129" s="57"/>
    </row>
    <row r="130" spans="1:12" s="27" customFormat="1" ht="22.5" customHeight="1">
      <c r="A130" s="95">
        <v>1.3</v>
      </c>
      <c r="B130" s="96" t="s">
        <v>159</v>
      </c>
      <c r="C130" s="110">
        <f>C131</f>
        <v>6000000</v>
      </c>
      <c r="D130" s="110"/>
      <c r="E130" s="111">
        <f>SUM(E131:E134)</f>
        <v>0</v>
      </c>
      <c r="F130" s="101"/>
      <c r="G130" s="57"/>
      <c r="H130" s="57"/>
      <c r="I130" s="57"/>
      <c r="J130" s="57"/>
      <c r="K130" s="57"/>
      <c r="L130" s="57"/>
    </row>
    <row r="131" spans="1:12" s="27" customFormat="1" ht="22.5" customHeight="1">
      <c r="A131" s="8">
        <v>7750</v>
      </c>
      <c r="B131" s="8" t="s">
        <v>65</v>
      </c>
      <c r="C131" s="3">
        <f>C132</f>
        <v>6000000</v>
      </c>
      <c r="D131" s="3"/>
      <c r="E131" s="51"/>
      <c r="F131" s="108"/>
      <c r="G131" s="57"/>
      <c r="H131" s="57"/>
      <c r="I131" s="57"/>
      <c r="J131" s="57"/>
      <c r="K131" s="57"/>
      <c r="L131" s="57"/>
    </row>
    <row r="132" spans="1:12" s="27" customFormat="1" ht="22.5" customHeight="1">
      <c r="A132" s="1">
        <v>7799</v>
      </c>
      <c r="B132" s="1" t="s">
        <v>129</v>
      </c>
      <c r="C132" s="17">
        <v>6000000</v>
      </c>
      <c r="D132" s="17"/>
      <c r="E132" s="49">
        <f>D132/C132</f>
        <v>0</v>
      </c>
      <c r="F132" s="70"/>
      <c r="G132" s="57"/>
      <c r="H132" s="57"/>
      <c r="I132" s="57"/>
      <c r="J132" s="57"/>
      <c r="K132" s="57"/>
      <c r="L132" s="57"/>
    </row>
    <row r="133" spans="1:12" s="27" customFormat="1" ht="22.5" customHeight="1">
      <c r="A133" s="144" t="s">
        <v>160</v>
      </c>
      <c r="B133" s="144"/>
      <c r="C133" s="109">
        <f>C130+C114+C40</f>
        <v>7660496000</v>
      </c>
      <c r="D133" s="109">
        <f>D130+D114+D40</f>
        <v>1889856205</v>
      </c>
      <c r="E133" s="49"/>
      <c r="F133" s="70"/>
      <c r="G133" s="57"/>
      <c r="H133" s="57"/>
      <c r="I133" s="57"/>
      <c r="J133" s="57"/>
      <c r="K133" s="57"/>
      <c r="L133" s="57"/>
    </row>
    <row r="134" ht="15.75">
      <c r="A134" s="24"/>
    </row>
    <row r="135" spans="1:6" ht="16.5">
      <c r="A135" s="30"/>
      <c r="D135" s="145" t="s">
        <v>29</v>
      </c>
      <c r="E135" s="145"/>
      <c r="F135" s="145"/>
    </row>
    <row r="136" spans="1:6" ht="16.5">
      <c r="A136" s="30"/>
      <c r="D136" s="146" t="s">
        <v>110</v>
      </c>
      <c r="E136" s="146"/>
      <c r="F136" s="146"/>
    </row>
    <row r="140" spans="4:6" ht="15.75">
      <c r="D140" s="139" t="s">
        <v>149</v>
      </c>
      <c r="E140" s="139"/>
      <c r="F140" s="139"/>
    </row>
  </sheetData>
  <sheetProtection/>
  <mergeCells count="22">
    <mergeCell ref="A5:F5"/>
    <mergeCell ref="A6:F6"/>
    <mergeCell ref="A7:F7"/>
    <mergeCell ref="A8:F8"/>
    <mergeCell ref="A9:F9"/>
    <mergeCell ref="A10:F10"/>
    <mergeCell ref="A1:F1"/>
    <mergeCell ref="A2:B2"/>
    <mergeCell ref="C2:F2"/>
    <mergeCell ref="A3:B3"/>
    <mergeCell ref="C3:F3"/>
    <mergeCell ref="C4:F4"/>
    <mergeCell ref="A133:B133"/>
    <mergeCell ref="D135:F135"/>
    <mergeCell ref="D136:F136"/>
    <mergeCell ref="D140:F140"/>
    <mergeCell ref="B11:B12"/>
    <mergeCell ref="C11:C12"/>
    <mergeCell ref="D11:D12"/>
    <mergeCell ref="E11:E12"/>
    <mergeCell ref="F11:F12"/>
    <mergeCell ref="A11:A12"/>
  </mergeCells>
  <printOptions/>
  <pageMargins left="0.9055118110236221" right="0.07874015748031496" top="0.2362204724409449" bottom="0.2755905511811024" header="0.31496062992125984" footer="0.31496062992125984"/>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L141"/>
  <sheetViews>
    <sheetView tabSelected="1" zoomScalePageLayoutView="0" workbookViewId="0" topLeftCell="A1">
      <selection activeCell="G45" sqref="G45"/>
    </sheetView>
  </sheetViews>
  <sheetFormatPr defaultColWidth="9.00390625" defaultRowHeight="15.75"/>
  <cols>
    <col min="1" max="1" width="5.125" style="4" customWidth="1"/>
    <col min="2" max="2" width="31.00390625" style="4" customWidth="1"/>
    <col min="3" max="3" width="15.125" style="25" customWidth="1"/>
    <col min="4" max="4" width="14.375" style="25" customWidth="1"/>
    <col min="5" max="5" width="10.375" style="54" customWidth="1"/>
    <col min="6" max="6" width="10.50390625" style="71" customWidth="1"/>
    <col min="7" max="7" width="0.12890625" style="56" customWidth="1"/>
    <col min="8" max="8" width="19.875" style="56" hidden="1" customWidth="1"/>
    <col min="9" max="9" width="11.125" style="56" bestFit="1" customWidth="1"/>
    <col min="10" max="12" width="9.00390625" style="56" customWidth="1"/>
    <col min="13" max="16384" width="9.00390625" style="26" customWidth="1"/>
  </cols>
  <sheetData>
    <row r="1" spans="1:6" ht="22.5" customHeight="1">
      <c r="A1" s="127" t="s">
        <v>103</v>
      </c>
      <c r="B1" s="127"/>
      <c r="C1" s="127"/>
      <c r="D1" s="127"/>
      <c r="E1" s="127"/>
      <c r="F1" s="127"/>
    </row>
    <row r="2" spans="1:6" ht="21.75" customHeight="1">
      <c r="A2" s="124" t="s">
        <v>111</v>
      </c>
      <c r="B2" s="124"/>
      <c r="C2" s="124" t="s">
        <v>104</v>
      </c>
      <c r="D2" s="124"/>
      <c r="E2" s="124"/>
      <c r="F2" s="124"/>
    </row>
    <row r="3" spans="1:6" ht="21.75" customHeight="1">
      <c r="A3" s="124" t="s">
        <v>89</v>
      </c>
      <c r="B3" s="124"/>
      <c r="C3" s="125" t="s">
        <v>109</v>
      </c>
      <c r="D3" s="124"/>
      <c r="E3" s="124"/>
      <c r="F3" s="124"/>
    </row>
    <row r="4" spans="1:6" ht="21.75" customHeight="1">
      <c r="A4" s="31"/>
      <c r="B4" s="31"/>
      <c r="C4" s="126" t="s">
        <v>171</v>
      </c>
      <c r="D4" s="126"/>
      <c r="E4" s="126"/>
      <c r="F4" s="126"/>
    </row>
    <row r="5" spans="1:6" ht="27.75" customHeight="1">
      <c r="A5" s="128" t="s">
        <v>170</v>
      </c>
      <c r="B5" s="129"/>
      <c r="C5" s="129"/>
      <c r="D5" s="129"/>
      <c r="E5" s="129"/>
      <c r="F5" s="129"/>
    </row>
    <row r="6" spans="1:6" ht="15.75">
      <c r="A6" s="130" t="s">
        <v>25</v>
      </c>
      <c r="B6" s="130"/>
      <c r="C6" s="130"/>
      <c r="D6" s="130"/>
      <c r="E6" s="130"/>
      <c r="F6" s="130"/>
    </row>
    <row r="7" spans="1:6" ht="39.75" customHeight="1">
      <c r="A7" s="135" t="s">
        <v>107</v>
      </c>
      <c r="B7" s="136"/>
      <c r="C7" s="136"/>
      <c r="D7" s="136"/>
      <c r="E7" s="136"/>
      <c r="F7" s="136"/>
    </row>
    <row r="8" spans="1:6" ht="66.75" customHeight="1">
      <c r="A8" s="137" t="s">
        <v>108</v>
      </c>
      <c r="B8" s="138"/>
      <c r="C8" s="138"/>
      <c r="D8" s="138"/>
      <c r="E8" s="138"/>
      <c r="F8" s="138"/>
    </row>
    <row r="9" spans="1:6" ht="34.5" customHeight="1">
      <c r="A9" s="135" t="s">
        <v>169</v>
      </c>
      <c r="B9" s="135"/>
      <c r="C9" s="135"/>
      <c r="D9" s="135"/>
      <c r="E9" s="135"/>
      <c r="F9" s="135"/>
    </row>
    <row r="10" spans="1:6" ht="15.75">
      <c r="A10" s="131" t="s">
        <v>87</v>
      </c>
      <c r="B10" s="131"/>
      <c r="C10" s="131"/>
      <c r="D10" s="131"/>
      <c r="E10" s="131"/>
      <c r="F10" s="131"/>
    </row>
    <row r="11" spans="1:6" ht="15.75" customHeight="1">
      <c r="A11" s="140" t="s">
        <v>2</v>
      </c>
      <c r="B11" s="140" t="s">
        <v>3</v>
      </c>
      <c r="C11" s="140" t="s">
        <v>26</v>
      </c>
      <c r="D11" s="140" t="s">
        <v>168</v>
      </c>
      <c r="E11" s="132" t="s">
        <v>105</v>
      </c>
      <c r="F11" s="133" t="s">
        <v>106</v>
      </c>
    </row>
    <row r="12" spans="1:6" ht="75" customHeight="1">
      <c r="A12" s="140"/>
      <c r="B12" s="140"/>
      <c r="C12" s="140"/>
      <c r="D12" s="140"/>
      <c r="E12" s="132"/>
      <c r="F12" s="134"/>
    </row>
    <row r="13" spans="1:6" ht="22.5" customHeight="1" hidden="1">
      <c r="A13" s="5">
        <v>1</v>
      </c>
      <c r="B13" s="6" t="s">
        <v>9</v>
      </c>
      <c r="C13" s="5"/>
      <c r="D13" s="5"/>
      <c r="E13" s="46"/>
      <c r="F13" s="46"/>
    </row>
    <row r="14" spans="1:6" ht="22.5" customHeight="1" hidden="1">
      <c r="A14" s="5">
        <v>1.1</v>
      </c>
      <c r="B14" s="6" t="s">
        <v>10</v>
      </c>
      <c r="C14" s="5"/>
      <c r="D14" s="5"/>
      <c r="E14" s="46"/>
      <c r="F14" s="46"/>
    </row>
    <row r="15" spans="1:6" ht="22.5" customHeight="1" hidden="1">
      <c r="A15" s="5"/>
      <c r="B15" s="6" t="s">
        <v>11</v>
      </c>
      <c r="C15" s="5"/>
      <c r="D15" s="5"/>
      <c r="E15" s="46"/>
      <c r="F15" s="46"/>
    </row>
    <row r="16" spans="1:6" ht="22.5" customHeight="1" hidden="1">
      <c r="A16" s="5"/>
      <c r="B16" s="6" t="s">
        <v>12</v>
      </c>
      <c r="C16" s="5"/>
      <c r="D16" s="5"/>
      <c r="E16" s="46"/>
      <c r="F16" s="46"/>
    </row>
    <row r="17" spans="1:6" ht="22.5" customHeight="1" hidden="1">
      <c r="A17" s="5"/>
      <c r="B17" s="6" t="s">
        <v>27</v>
      </c>
      <c r="C17" s="5"/>
      <c r="D17" s="5"/>
      <c r="E17" s="46"/>
      <c r="F17" s="46"/>
    </row>
    <row r="18" spans="1:6" ht="22.5" customHeight="1" hidden="1">
      <c r="A18" s="5">
        <v>1.2</v>
      </c>
      <c r="B18" s="6" t="s">
        <v>13</v>
      </c>
      <c r="C18" s="5"/>
      <c r="D18" s="5"/>
      <c r="E18" s="46"/>
      <c r="F18" s="46"/>
    </row>
    <row r="19" spans="1:6" ht="22.5" customHeight="1" hidden="1">
      <c r="A19" s="5"/>
      <c r="B19" s="6" t="s">
        <v>14</v>
      </c>
      <c r="C19" s="5"/>
      <c r="D19" s="5"/>
      <c r="E19" s="46"/>
      <c r="F19" s="46"/>
    </row>
    <row r="20" spans="1:6" ht="22.5" customHeight="1" hidden="1">
      <c r="A20" s="5"/>
      <c r="B20" s="6" t="s">
        <v>15</v>
      </c>
      <c r="C20" s="5"/>
      <c r="D20" s="5"/>
      <c r="E20" s="46"/>
      <c r="F20" s="46"/>
    </row>
    <row r="21" spans="1:6" ht="22.5" customHeight="1" hidden="1">
      <c r="A21" s="5"/>
      <c r="B21" s="6" t="s">
        <v>27</v>
      </c>
      <c r="C21" s="5"/>
      <c r="D21" s="5"/>
      <c r="E21" s="46"/>
      <c r="F21" s="46"/>
    </row>
    <row r="22" spans="1:6" ht="22.5" customHeight="1" hidden="1">
      <c r="A22" s="5">
        <v>2</v>
      </c>
      <c r="B22" s="6" t="s">
        <v>16</v>
      </c>
      <c r="C22" s="5"/>
      <c r="D22" s="5"/>
      <c r="E22" s="46"/>
      <c r="F22" s="46"/>
    </row>
    <row r="23" spans="1:6" ht="22.5" customHeight="1" hidden="1">
      <c r="A23" s="5">
        <v>2.1</v>
      </c>
      <c r="B23" s="6" t="s">
        <v>28</v>
      </c>
      <c r="C23" s="5"/>
      <c r="D23" s="5"/>
      <c r="E23" s="46"/>
      <c r="F23" s="46"/>
    </row>
    <row r="24" spans="1:6" ht="22.5" customHeight="1" hidden="1">
      <c r="A24" s="5" t="s">
        <v>17</v>
      </c>
      <c r="B24" s="6" t="s">
        <v>18</v>
      </c>
      <c r="C24" s="5"/>
      <c r="D24" s="5"/>
      <c r="E24" s="46"/>
      <c r="F24" s="46"/>
    </row>
    <row r="25" spans="1:6" ht="22.5" customHeight="1" hidden="1">
      <c r="A25" s="5" t="s">
        <v>19</v>
      </c>
      <c r="B25" s="6" t="s">
        <v>6</v>
      </c>
      <c r="C25" s="5"/>
      <c r="D25" s="5"/>
      <c r="E25" s="46"/>
      <c r="F25" s="46"/>
    </row>
    <row r="26" spans="1:6" ht="22.5" customHeight="1" hidden="1">
      <c r="A26" s="5">
        <v>2.2</v>
      </c>
      <c r="B26" s="6" t="s">
        <v>4</v>
      </c>
      <c r="C26" s="5"/>
      <c r="D26" s="5"/>
      <c r="E26" s="46"/>
      <c r="F26" s="46"/>
    </row>
    <row r="27" spans="1:6" ht="22.5" customHeight="1" hidden="1">
      <c r="A27" s="5" t="s">
        <v>17</v>
      </c>
      <c r="B27" s="6" t="s">
        <v>20</v>
      </c>
      <c r="C27" s="5"/>
      <c r="D27" s="5"/>
      <c r="E27" s="46"/>
      <c r="F27" s="46"/>
    </row>
    <row r="28" spans="1:6" ht="22.5" customHeight="1" hidden="1">
      <c r="A28" s="5" t="s">
        <v>19</v>
      </c>
      <c r="B28" s="6" t="s">
        <v>5</v>
      </c>
      <c r="C28" s="5"/>
      <c r="D28" s="5"/>
      <c r="E28" s="46"/>
      <c r="F28" s="46"/>
    </row>
    <row r="29" spans="1:6" ht="22.5" customHeight="1" hidden="1">
      <c r="A29" s="5">
        <v>3</v>
      </c>
      <c r="B29" s="6" t="s">
        <v>21</v>
      </c>
      <c r="C29" s="5"/>
      <c r="D29" s="5"/>
      <c r="E29" s="46"/>
      <c r="F29" s="46"/>
    </row>
    <row r="30" spans="1:6" ht="22.5" customHeight="1" hidden="1">
      <c r="A30" s="5">
        <v>3.1</v>
      </c>
      <c r="B30" s="6" t="s">
        <v>10</v>
      </c>
      <c r="C30" s="5"/>
      <c r="D30" s="5"/>
      <c r="E30" s="46"/>
      <c r="F30" s="46"/>
    </row>
    <row r="31" spans="1:6" ht="22.5" customHeight="1" hidden="1">
      <c r="A31" s="5"/>
      <c r="B31" s="6" t="s">
        <v>11</v>
      </c>
      <c r="C31" s="5"/>
      <c r="D31" s="5"/>
      <c r="E31" s="46"/>
      <c r="F31" s="46"/>
    </row>
    <row r="32" spans="1:6" ht="22.5" customHeight="1" hidden="1">
      <c r="A32" s="5"/>
      <c r="B32" s="6" t="s">
        <v>12</v>
      </c>
      <c r="C32" s="5"/>
      <c r="D32" s="5"/>
      <c r="E32" s="46"/>
      <c r="F32" s="46"/>
    </row>
    <row r="33" spans="1:6" ht="22.5" customHeight="1" hidden="1">
      <c r="A33" s="5"/>
      <c r="B33" s="6" t="s">
        <v>27</v>
      </c>
      <c r="C33" s="5"/>
      <c r="D33" s="5"/>
      <c r="E33" s="46"/>
      <c r="F33" s="46"/>
    </row>
    <row r="34" spans="1:6" ht="22.5" customHeight="1" hidden="1">
      <c r="A34" s="5">
        <v>3.2</v>
      </c>
      <c r="B34" s="6" t="s">
        <v>13</v>
      </c>
      <c r="C34" s="5"/>
      <c r="D34" s="5"/>
      <c r="E34" s="46"/>
      <c r="F34" s="46"/>
    </row>
    <row r="35" spans="1:6" ht="22.5" customHeight="1" hidden="1">
      <c r="A35" s="5"/>
      <c r="B35" s="6" t="s">
        <v>14</v>
      </c>
      <c r="C35" s="5"/>
      <c r="D35" s="5"/>
      <c r="E35" s="46"/>
      <c r="F35" s="46"/>
    </row>
    <row r="36" spans="1:6" ht="22.5" customHeight="1" hidden="1">
      <c r="A36" s="5"/>
      <c r="B36" s="6" t="s">
        <v>15</v>
      </c>
      <c r="C36" s="5"/>
      <c r="D36" s="5"/>
      <c r="E36" s="46"/>
      <c r="F36" s="46"/>
    </row>
    <row r="37" spans="1:6" ht="22.5" customHeight="1" hidden="1">
      <c r="A37" s="5"/>
      <c r="B37" s="6" t="s">
        <v>27</v>
      </c>
      <c r="C37" s="5"/>
      <c r="D37" s="5"/>
      <c r="E37" s="46"/>
      <c r="F37" s="46"/>
    </row>
    <row r="38" spans="1:12" s="29" customFormat="1" ht="22.5" customHeight="1">
      <c r="A38" s="36" t="s">
        <v>1</v>
      </c>
      <c r="B38" s="37" t="s">
        <v>22</v>
      </c>
      <c r="C38" s="7">
        <f>C39</f>
        <v>7105865000</v>
      </c>
      <c r="D38" s="103">
        <f>D39</f>
        <v>1951759796</v>
      </c>
      <c r="E38" s="49">
        <f aca="true" t="shared" si="0" ref="E38:E49">D38/C38</f>
        <v>0.27466885396781393</v>
      </c>
      <c r="F38" s="48">
        <f>G38/D38</f>
        <v>0</v>
      </c>
      <c r="G38" s="58"/>
      <c r="H38" s="58"/>
      <c r="I38" s="58"/>
      <c r="J38" s="58"/>
      <c r="K38" s="58"/>
      <c r="L38" s="58"/>
    </row>
    <row r="39" spans="1:12" s="29" customFormat="1" ht="36" customHeight="1">
      <c r="A39" s="36">
        <v>1</v>
      </c>
      <c r="B39" s="37" t="s">
        <v>7</v>
      </c>
      <c r="C39" s="7">
        <f>C40</f>
        <v>7105865000</v>
      </c>
      <c r="D39" s="7">
        <f>D40</f>
        <v>1951759796</v>
      </c>
      <c r="E39" s="49">
        <f t="shared" si="0"/>
        <v>0.27466885396781393</v>
      </c>
      <c r="F39" s="48">
        <f>G39/D39</f>
        <v>0</v>
      </c>
      <c r="G39" s="7"/>
      <c r="H39" s="58"/>
      <c r="I39" s="58"/>
      <c r="J39" s="58"/>
      <c r="K39" s="58"/>
      <c r="L39" s="58"/>
    </row>
    <row r="40" spans="1:12" s="29" customFormat="1" ht="22.5" customHeight="1">
      <c r="A40" s="95">
        <v>1.1</v>
      </c>
      <c r="B40" s="96" t="s">
        <v>20</v>
      </c>
      <c r="C40" s="102">
        <f>C41+C43+C45+C50+C52+C55+C60+C62+C66+C70+C75+C79+C85+C89+C96+C98+C109</f>
        <v>7105865000</v>
      </c>
      <c r="D40" s="102">
        <f>D41+D43+D45+D50+D52+D55+D60+D62+D66+D70+D75+D79+D85+D89+D96+D98+D109</f>
        <v>1951759796</v>
      </c>
      <c r="E40" s="97">
        <f t="shared" si="0"/>
        <v>0.27466885396781393</v>
      </c>
      <c r="F40" s="101">
        <f>G40/D40</f>
        <v>0</v>
      </c>
      <c r="G40" s="7"/>
      <c r="H40" s="29">
        <v>1857465955</v>
      </c>
      <c r="I40" s="58">
        <f>H40-D40</f>
        <v>-94293841</v>
      </c>
      <c r="J40" s="58"/>
      <c r="K40" s="58"/>
      <c r="L40" s="58"/>
    </row>
    <row r="41" spans="1:12" s="27" customFormat="1" ht="22.5" customHeight="1">
      <c r="A41" s="8">
        <v>6000</v>
      </c>
      <c r="B41" s="8" t="s">
        <v>35</v>
      </c>
      <c r="C41" s="28">
        <f>SUM(C42:C42)</f>
        <v>2872438093</v>
      </c>
      <c r="D41" s="28">
        <f>SUM(D42:D42)</f>
        <v>799817100</v>
      </c>
      <c r="E41" s="49">
        <f t="shared" si="0"/>
        <v>0.2784453743142864</v>
      </c>
      <c r="F41" s="48">
        <f>G41/D41</f>
        <v>0.7496302592180137</v>
      </c>
      <c r="G41" s="57">
        <f>'[2]CK- TH Q2'!$D$41</f>
        <v>599567100</v>
      </c>
      <c r="H41" s="57"/>
      <c r="I41" s="57"/>
      <c r="J41" s="57"/>
      <c r="K41" s="57"/>
      <c r="L41" s="57"/>
    </row>
    <row r="42" spans="1:12" s="27" customFormat="1" ht="22.5" customHeight="1">
      <c r="A42" s="1">
        <v>6001</v>
      </c>
      <c r="B42" s="1" t="s">
        <v>30</v>
      </c>
      <c r="C42" s="62">
        <v>2872438093</v>
      </c>
      <c r="D42" s="61">
        <v>799817100</v>
      </c>
      <c r="E42" s="49">
        <f t="shared" si="0"/>
        <v>0.2784453743142864</v>
      </c>
      <c r="F42" s="49"/>
      <c r="G42" s="57"/>
      <c r="H42" s="57"/>
      <c r="I42" s="57"/>
      <c r="J42" s="57"/>
      <c r="K42" s="57"/>
      <c r="L42" s="57"/>
    </row>
    <row r="43" spans="1:12" s="29" customFormat="1" ht="33.75" customHeight="1">
      <c r="A43" s="8">
        <v>6050</v>
      </c>
      <c r="B43" s="98" t="s">
        <v>134</v>
      </c>
      <c r="C43" s="28">
        <f>C44</f>
        <v>173432560</v>
      </c>
      <c r="D43" s="28">
        <f>D44</f>
        <v>86697000</v>
      </c>
      <c r="E43" s="49">
        <f t="shared" si="0"/>
        <v>0.49988883286967567</v>
      </c>
      <c r="F43" s="48">
        <f>G43/D43</f>
        <v>0.9444444444444444</v>
      </c>
      <c r="G43" s="58">
        <f>'[2]CK -TH Q1'!$D$44</f>
        <v>81880500</v>
      </c>
      <c r="H43" s="58"/>
      <c r="I43" s="58"/>
      <c r="J43" s="58"/>
      <c r="K43" s="58"/>
      <c r="L43" s="58"/>
    </row>
    <row r="44" spans="1:12" s="27" customFormat="1" ht="35.25" customHeight="1">
      <c r="A44" s="1">
        <v>6051</v>
      </c>
      <c r="B44" s="19" t="s">
        <v>134</v>
      </c>
      <c r="C44" s="62">
        <v>173432560</v>
      </c>
      <c r="D44" s="61">
        <v>86697000</v>
      </c>
      <c r="E44" s="49">
        <f t="shared" si="0"/>
        <v>0.49988883286967567</v>
      </c>
      <c r="F44" s="49"/>
      <c r="G44" s="57"/>
      <c r="H44" s="57"/>
      <c r="I44" s="57"/>
      <c r="J44" s="57"/>
      <c r="K44" s="57"/>
      <c r="L44" s="57"/>
    </row>
    <row r="45" spans="1:12" s="27" customFormat="1" ht="22.5" customHeight="1">
      <c r="A45" s="8">
        <v>6100</v>
      </c>
      <c r="B45" s="8" t="s">
        <v>36</v>
      </c>
      <c r="C45" s="28">
        <f>SUM(C46:C49)</f>
        <v>1649880671</v>
      </c>
      <c r="D45" s="28">
        <f>SUM(D46:D49)</f>
        <v>439842339</v>
      </c>
      <c r="E45" s="49">
        <f>D45/C45</f>
        <v>0.26659039452435646</v>
      </c>
      <c r="F45" s="48">
        <f>G45/D45</f>
        <v>0.7471839562948487</v>
      </c>
      <c r="G45" s="57">
        <f>'[2]CK- TH Q2'!$D$45</f>
        <v>328643139</v>
      </c>
      <c r="H45" s="57"/>
      <c r="I45" s="57"/>
      <c r="J45" s="57"/>
      <c r="K45" s="57"/>
      <c r="L45" s="57"/>
    </row>
    <row r="46" spans="1:12" s="27" customFormat="1" ht="22.5" customHeight="1">
      <c r="A46" s="1">
        <v>6101</v>
      </c>
      <c r="B46" s="1" t="s">
        <v>32</v>
      </c>
      <c r="C46" s="62">
        <v>40230000</v>
      </c>
      <c r="D46" s="61">
        <v>11622000</v>
      </c>
      <c r="E46" s="49">
        <f t="shared" si="0"/>
        <v>0.28888888888888886</v>
      </c>
      <c r="F46" s="49"/>
      <c r="G46" s="57"/>
      <c r="H46" s="57"/>
      <c r="I46" s="57"/>
      <c r="J46" s="57"/>
      <c r="K46" s="57"/>
      <c r="L46" s="57"/>
    </row>
    <row r="47" spans="1:12" s="27" customFormat="1" ht="22.5" customHeight="1">
      <c r="A47" s="1">
        <v>6112</v>
      </c>
      <c r="B47" s="1" t="s">
        <v>33</v>
      </c>
      <c r="C47" s="62">
        <v>1006897991</v>
      </c>
      <c r="D47" s="61">
        <v>267040707</v>
      </c>
      <c r="E47" s="49">
        <f t="shared" si="0"/>
        <v>0.26521128196391447</v>
      </c>
      <c r="F47" s="49"/>
      <c r="G47" s="57"/>
      <c r="H47" s="57"/>
      <c r="I47" s="57"/>
      <c r="J47" s="57"/>
      <c r="K47" s="57"/>
      <c r="L47" s="57"/>
    </row>
    <row r="48" spans="1:12" s="27" customFormat="1" ht="22.5" customHeight="1">
      <c r="A48" s="1">
        <v>6113</v>
      </c>
      <c r="B48" s="1" t="s">
        <v>34</v>
      </c>
      <c r="C48" s="62">
        <v>8940000</v>
      </c>
      <c r="D48" s="61">
        <v>1937000</v>
      </c>
      <c r="E48" s="49">
        <f t="shared" si="0"/>
        <v>0.21666666666666667</v>
      </c>
      <c r="F48" s="49"/>
      <c r="G48" s="57"/>
      <c r="H48" s="57"/>
      <c r="I48" s="57"/>
      <c r="J48" s="57"/>
      <c r="K48" s="57"/>
      <c r="L48" s="57"/>
    </row>
    <row r="49" spans="1:12" s="27" customFormat="1" ht="22.5" customHeight="1">
      <c r="A49" s="1">
        <v>6115</v>
      </c>
      <c r="B49" s="1" t="s">
        <v>95</v>
      </c>
      <c r="C49" s="62">
        <v>593812680</v>
      </c>
      <c r="D49" s="61">
        <v>159242632</v>
      </c>
      <c r="E49" s="49">
        <f t="shared" si="0"/>
        <v>0.26816980735406326</v>
      </c>
      <c r="F49" s="49"/>
      <c r="G49" s="57"/>
      <c r="H49" s="57"/>
      <c r="I49" s="57"/>
      <c r="J49" s="57"/>
      <c r="K49" s="57"/>
      <c r="L49" s="57"/>
    </row>
    <row r="50" spans="1:12" s="27" customFormat="1" ht="22.5" customHeight="1">
      <c r="A50" s="8">
        <v>6200</v>
      </c>
      <c r="B50" s="8" t="s">
        <v>146</v>
      </c>
      <c r="C50" s="28">
        <f>C51</f>
        <v>60541000</v>
      </c>
      <c r="D50" s="28">
        <f>SUM(D51)</f>
        <v>33972000</v>
      </c>
      <c r="E50" s="49">
        <f>D50/C50</f>
        <v>0.5611403842024413</v>
      </c>
      <c r="F50" s="48"/>
      <c r="G50" s="57"/>
      <c r="H50" s="57"/>
      <c r="I50" s="57"/>
      <c r="J50" s="57"/>
      <c r="K50" s="57"/>
      <c r="L50" s="57"/>
    </row>
    <row r="51" spans="1:12" s="41" customFormat="1" ht="22.5" customHeight="1">
      <c r="A51" s="1">
        <v>6201</v>
      </c>
      <c r="B51" s="1" t="s">
        <v>147</v>
      </c>
      <c r="C51" s="62">
        <v>60541000</v>
      </c>
      <c r="D51" s="61">
        <v>33972000</v>
      </c>
      <c r="E51" s="49">
        <f>D51/C51</f>
        <v>0.5611403842024413</v>
      </c>
      <c r="F51" s="48"/>
      <c r="G51" s="59"/>
      <c r="H51" s="59"/>
      <c r="I51" s="59"/>
      <c r="J51" s="59"/>
      <c r="K51" s="59"/>
      <c r="L51" s="59"/>
    </row>
    <row r="52" spans="1:12" s="27" customFormat="1" ht="22.5" customHeight="1">
      <c r="A52" s="8">
        <v>6250</v>
      </c>
      <c r="B52" s="8" t="s">
        <v>37</v>
      </c>
      <c r="C52" s="28">
        <f>C53+C54</f>
        <v>7350000</v>
      </c>
      <c r="D52" s="28">
        <f>SUM(D53:D54)</f>
        <v>3708000</v>
      </c>
      <c r="E52" s="49">
        <f>D52/C52</f>
        <v>0.5044897959183674</v>
      </c>
      <c r="F52" s="48">
        <f>G52/D52</f>
        <v>0.2022653721682848</v>
      </c>
      <c r="G52" s="57">
        <f>'[2]CK- TH Q2'!$D$52</f>
        <v>750000</v>
      </c>
      <c r="H52" s="57"/>
      <c r="I52" s="57"/>
      <c r="J52" s="57"/>
      <c r="K52" s="57"/>
      <c r="L52" s="57"/>
    </row>
    <row r="53" spans="1:12" s="27" customFormat="1" ht="22.5" customHeight="1">
      <c r="A53" s="1">
        <v>6253</v>
      </c>
      <c r="B53" s="1" t="s">
        <v>38</v>
      </c>
      <c r="C53" s="62">
        <v>3318000</v>
      </c>
      <c r="D53" s="62">
        <v>1920000</v>
      </c>
      <c r="E53" s="49">
        <f>D53/C53</f>
        <v>0.5786618444846293</v>
      </c>
      <c r="F53" s="46"/>
      <c r="G53" s="57"/>
      <c r="H53" s="57"/>
      <c r="I53" s="57"/>
      <c r="J53" s="57"/>
      <c r="K53" s="57"/>
      <c r="L53" s="57"/>
    </row>
    <row r="54" spans="1:12" s="27" customFormat="1" ht="22.5" customHeight="1">
      <c r="A54" s="1">
        <v>6299</v>
      </c>
      <c r="B54" s="1" t="s">
        <v>39</v>
      </c>
      <c r="C54" s="62">
        <v>4032000</v>
      </c>
      <c r="D54" s="62">
        <v>1788000</v>
      </c>
      <c r="E54" s="49">
        <f>D54/C54</f>
        <v>0.44345238095238093</v>
      </c>
      <c r="F54" s="46"/>
      <c r="G54" s="57"/>
      <c r="H54" s="57"/>
      <c r="I54" s="57"/>
      <c r="J54" s="57"/>
      <c r="K54" s="57"/>
      <c r="L54" s="57"/>
    </row>
    <row r="55" spans="1:12" s="27" customFormat="1" ht="22.5" customHeight="1">
      <c r="A55" s="8">
        <v>6300</v>
      </c>
      <c r="B55" s="8" t="s">
        <v>40</v>
      </c>
      <c r="C55" s="28">
        <f>SUM(C56:C59)</f>
        <v>824022676</v>
      </c>
      <c r="D55" s="28">
        <f>SUM(D56:D59)</f>
        <v>231103332</v>
      </c>
      <c r="E55" s="48"/>
      <c r="F55" s="48">
        <f>G55/D55</f>
        <v>0.7396287648505215</v>
      </c>
      <c r="G55" s="57">
        <f>'[2]CK- TH Q2'!$D$55</f>
        <v>170930672</v>
      </c>
      <c r="H55" s="57"/>
      <c r="I55" s="57"/>
      <c r="J55" s="57"/>
      <c r="K55" s="57"/>
      <c r="L55" s="57"/>
    </row>
    <row r="56" spans="1:12" s="27" customFormat="1" ht="22.5" customHeight="1">
      <c r="A56" s="1">
        <v>6301</v>
      </c>
      <c r="B56" s="1" t="s">
        <v>41</v>
      </c>
      <c r="C56" s="62">
        <v>613633830</v>
      </c>
      <c r="D56" s="62">
        <v>172869302</v>
      </c>
      <c r="E56" s="49">
        <f>D56/C56</f>
        <v>0.28171409975880896</v>
      </c>
      <c r="F56" s="49"/>
      <c r="G56" s="57"/>
      <c r="H56" s="57"/>
      <c r="I56" s="57"/>
      <c r="J56" s="57"/>
      <c r="K56" s="57"/>
      <c r="L56" s="57"/>
    </row>
    <row r="57" spans="1:12" s="27" customFormat="1" ht="22.5" customHeight="1">
      <c r="A57" s="1">
        <v>6302</v>
      </c>
      <c r="B57" s="1" t="s">
        <v>42</v>
      </c>
      <c r="C57" s="62">
        <v>105194423</v>
      </c>
      <c r="D57" s="62">
        <v>29120451</v>
      </c>
      <c r="E57" s="49">
        <f>D57/C57</f>
        <v>0.27682504613386205</v>
      </c>
      <c r="F57" s="49"/>
      <c r="G57" s="57"/>
      <c r="H57" s="57"/>
      <c r="I57" s="57"/>
      <c r="J57" s="57"/>
      <c r="K57" s="57"/>
      <c r="L57" s="57"/>
    </row>
    <row r="58" spans="1:12" s="27" customFormat="1" ht="22.5" customHeight="1">
      <c r="A58" s="1">
        <v>6303</v>
      </c>
      <c r="B58" s="1" t="s">
        <v>43</v>
      </c>
      <c r="C58" s="62">
        <v>70129615</v>
      </c>
      <c r="D58" s="62">
        <v>19406662</v>
      </c>
      <c r="E58" s="49">
        <f>D58/C58</f>
        <v>0.27672563153241325</v>
      </c>
      <c r="F58" s="49"/>
      <c r="G58" s="57"/>
      <c r="H58" s="57"/>
      <c r="I58" s="57"/>
      <c r="J58" s="57"/>
      <c r="K58" s="57"/>
      <c r="L58" s="57"/>
    </row>
    <row r="59" spans="1:12" s="27" customFormat="1" ht="22.5" customHeight="1">
      <c r="A59" s="1">
        <v>6304</v>
      </c>
      <c r="B59" s="1" t="s">
        <v>44</v>
      </c>
      <c r="C59" s="62">
        <v>35064808</v>
      </c>
      <c r="D59" s="62">
        <v>9706917</v>
      </c>
      <c r="E59" s="49">
        <f>D59/C59</f>
        <v>0.2768278953644919</v>
      </c>
      <c r="F59" s="49"/>
      <c r="G59" s="57"/>
      <c r="H59" s="57"/>
      <c r="I59" s="57"/>
      <c r="J59" s="57"/>
      <c r="K59" s="57"/>
      <c r="L59" s="57"/>
    </row>
    <row r="60" spans="1:12" s="27" customFormat="1" ht="22.5" customHeight="1">
      <c r="A60" s="42">
        <v>6400</v>
      </c>
      <c r="B60" s="43" t="s">
        <v>79</v>
      </c>
      <c r="C60" s="63">
        <f>C61</f>
        <v>15000000</v>
      </c>
      <c r="D60" s="63">
        <f>D61</f>
        <v>0</v>
      </c>
      <c r="E60" s="12">
        <f>E61</f>
        <v>0</v>
      </c>
      <c r="F60" s="114"/>
      <c r="G60" s="57">
        <v>3000000</v>
      </c>
      <c r="H60" s="57"/>
      <c r="I60" s="57"/>
      <c r="J60" s="57"/>
      <c r="K60" s="57"/>
      <c r="L60" s="57"/>
    </row>
    <row r="61" spans="1:12" s="27" customFormat="1" ht="22.5" customHeight="1">
      <c r="A61" s="44">
        <v>6404</v>
      </c>
      <c r="B61" s="60" t="s">
        <v>131</v>
      </c>
      <c r="C61" s="62">
        <v>15000000</v>
      </c>
      <c r="D61" s="62"/>
      <c r="E61" s="49">
        <f>D61/C61</f>
        <v>0</v>
      </c>
      <c r="F61" s="49"/>
      <c r="G61" s="57"/>
      <c r="H61" s="57"/>
      <c r="I61" s="57"/>
      <c r="J61" s="57"/>
      <c r="K61" s="57"/>
      <c r="L61" s="57"/>
    </row>
    <row r="62" spans="1:12" s="27" customFormat="1" ht="22.5" customHeight="1">
      <c r="A62" s="8">
        <v>6500</v>
      </c>
      <c r="B62" s="8" t="s">
        <v>45</v>
      </c>
      <c r="C62" s="3">
        <f>SUM(C63:C65)</f>
        <v>99300000</v>
      </c>
      <c r="D62" s="3">
        <f>SUM(D63:D65)</f>
        <v>16047386</v>
      </c>
      <c r="E62" s="74">
        <f>SUM(E63:E65)</f>
        <v>0.20976975163398692</v>
      </c>
      <c r="F62" s="48">
        <f>G62/D62</f>
        <v>1.1581246939532706</v>
      </c>
      <c r="G62" s="57">
        <f>'[2]CK- TH Q2'!$D$62</f>
        <v>18584874</v>
      </c>
      <c r="H62" s="57"/>
      <c r="I62" s="57"/>
      <c r="J62" s="57"/>
      <c r="K62" s="57"/>
      <c r="L62" s="57"/>
    </row>
    <row r="63" spans="1:12" s="27" customFormat="1" ht="22.5" customHeight="1">
      <c r="A63" s="1">
        <v>6501</v>
      </c>
      <c r="B63" s="1" t="s">
        <v>46</v>
      </c>
      <c r="C63" s="17">
        <v>76500000</v>
      </c>
      <c r="D63" s="62">
        <v>16047386</v>
      </c>
      <c r="E63" s="49">
        <f>(D63/C63)</f>
        <v>0.20976975163398692</v>
      </c>
      <c r="F63" s="49"/>
      <c r="G63" s="57"/>
      <c r="H63" s="57"/>
      <c r="I63" s="57"/>
      <c r="J63" s="57"/>
      <c r="K63" s="57"/>
      <c r="L63" s="57"/>
    </row>
    <row r="64" spans="1:12" s="27" customFormat="1" ht="22.5" customHeight="1">
      <c r="A64" s="1">
        <v>6502</v>
      </c>
      <c r="B64" s="1" t="s">
        <v>47</v>
      </c>
      <c r="C64" s="17">
        <v>4800000</v>
      </c>
      <c r="D64" s="62"/>
      <c r="E64" s="49">
        <f>(D64/C64)</f>
        <v>0</v>
      </c>
      <c r="F64" s="49"/>
      <c r="G64" s="57"/>
      <c r="H64" s="57"/>
      <c r="I64" s="57"/>
      <c r="J64" s="57"/>
      <c r="K64" s="57"/>
      <c r="L64" s="57"/>
    </row>
    <row r="65" spans="1:12" s="27" customFormat="1" ht="22.5" customHeight="1">
      <c r="A65" s="1">
        <v>6504</v>
      </c>
      <c r="B65" s="1" t="s">
        <v>48</v>
      </c>
      <c r="C65" s="17">
        <v>18000000</v>
      </c>
      <c r="D65" s="62"/>
      <c r="E65" s="49">
        <f>(D65/C65)</f>
        <v>0</v>
      </c>
      <c r="F65" s="49"/>
      <c r="G65" s="57"/>
      <c r="H65" s="57"/>
      <c r="I65" s="57"/>
      <c r="J65" s="57"/>
      <c r="K65" s="57"/>
      <c r="L65" s="57"/>
    </row>
    <row r="66" spans="1:12" s="27" customFormat="1" ht="22.5" customHeight="1">
      <c r="A66" s="8">
        <v>6550</v>
      </c>
      <c r="B66" s="8" t="s">
        <v>49</v>
      </c>
      <c r="C66" s="3">
        <f>SUM(C67:C69)</f>
        <v>150112200</v>
      </c>
      <c r="D66" s="3">
        <f>SUM(D67:D69)</f>
        <v>48710700</v>
      </c>
      <c r="E66" s="74">
        <f>SUM(E67:E69)</f>
        <v>0.69409941116225</v>
      </c>
      <c r="F66" s="48">
        <f>G66/D66</f>
        <v>0.8581482097362592</v>
      </c>
      <c r="G66" s="57">
        <f>'[2]CK- TH Q2'!$D$66</f>
        <v>41801000</v>
      </c>
      <c r="H66" s="57"/>
      <c r="I66" s="57"/>
      <c r="J66" s="57"/>
      <c r="K66" s="57"/>
      <c r="L66" s="57"/>
    </row>
    <row r="67" spans="1:12" s="27" customFormat="1" ht="22.5" customHeight="1">
      <c r="A67" s="1">
        <v>6551</v>
      </c>
      <c r="B67" s="1" t="s">
        <v>50</v>
      </c>
      <c r="C67" s="17">
        <v>43212200</v>
      </c>
      <c r="D67" s="62">
        <v>15364500</v>
      </c>
      <c r="E67" s="49">
        <f>D67/C67</f>
        <v>0.3555593096394074</v>
      </c>
      <c r="F67" s="49"/>
      <c r="G67" s="57"/>
      <c r="H67" s="57"/>
      <c r="I67" s="57"/>
      <c r="J67" s="57"/>
      <c r="K67" s="57"/>
      <c r="L67" s="57"/>
    </row>
    <row r="68" spans="1:12" s="27" customFormat="1" ht="22.5" customHeight="1">
      <c r="A68" s="1">
        <v>6552</v>
      </c>
      <c r="B68" s="1" t="s">
        <v>51</v>
      </c>
      <c r="C68" s="17">
        <v>8400000</v>
      </c>
      <c r="D68" s="62"/>
      <c r="E68" s="49">
        <f>D68/C68</f>
        <v>0</v>
      </c>
      <c r="F68" s="49"/>
      <c r="G68" s="57"/>
      <c r="H68" s="57"/>
      <c r="I68" s="57"/>
      <c r="J68" s="57"/>
      <c r="K68" s="57"/>
      <c r="L68" s="57"/>
    </row>
    <row r="69" spans="1:12" s="27" customFormat="1" ht="22.5" customHeight="1">
      <c r="A69" s="1">
        <v>6559</v>
      </c>
      <c r="B69" s="1" t="s">
        <v>52</v>
      </c>
      <c r="C69" s="17">
        <v>98500000</v>
      </c>
      <c r="D69" s="62">
        <v>33346200</v>
      </c>
      <c r="E69" s="49">
        <f>D69/C69</f>
        <v>0.33854010152284264</v>
      </c>
      <c r="F69" s="70"/>
      <c r="G69" s="57"/>
      <c r="H69" s="57"/>
      <c r="I69" s="57"/>
      <c r="J69" s="57"/>
      <c r="K69" s="57"/>
      <c r="L69" s="57"/>
    </row>
    <row r="70" spans="1:12" s="27" customFormat="1" ht="22.5" customHeight="1">
      <c r="A70" s="8">
        <v>6600</v>
      </c>
      <c r="B70" s="8" t="s">
        <v>53</v>
      </c>
      <c r="C70" s="3">
        <f>SUM(C71:C74)</f>
        <v>18600000</v>
      </c>
      <c r="D70" s="3">
        <f>SUM(D71:D74)</f>
        <v>3814839</v>
      </c>
      <c r="E70" s="74">
        <f>SUM(E71:E74)</f>
        <v>0.299355</v>
      </c>
      <c r="F70" s="48">
        <f>G70/D70</f>
        <v>0.253221695594493</v>
      </c>
      <c r="G70" s="57">
        <f>'[2]CK- TH Q2'!$D$71</f>
        <v>966000</v>
      </c>
      <c r="H70" s="57"/>
      <c r="I70" s="57"/>
      <c r="J70" s="57"/>
      <c r="K70" s="57"/>
      <c r="L70" s="57"/>
    </row>
    <row r="71" spans="1:12" s="27" customFormat="1" ht="22.5" customHeight="1">
      <c r="A71" s="1">
        <v>6601</v>
      </c>
      <c r="B71" s="1" t="s">
        <v>54</v>
      </c>
      <c r="C71" s="17">
        <v>1800000</v>
      </c>
      <c r="D71" s="62">
        <v>88839</v>
      </c>
      <c r="E71" s="49">
        <f>(D71/C71)</f>
        <v>0.049355</v>
      </c>
      <c r="F71" s="49"/>
      <c r="G71" s="57"/>
      <c r="H71" s="57"/>
      <c r="I71" s="57"/>
      <c r="J71" s="57"/>
      <c r="K71" s="57"/>
      <c r="L71" s="57"/>
    </row>
    <row r="72" spans="1:12" s="27" customFormat="1" ht="22.5" customHeight="1">
      <c r="A72" s="1">
        <v>6605</v>
      </c>
      <c r="B72" s="1" t="s">
        <v>56</v>
      </c>
      <c r="C72" s="17">
        <v>8400000</v>
      </c>
      <c r="D72" s="62">
        <v>2376000</v>
      </c>
      <c r="E72" s="49"/>
      <c r="F72" s="49"/>
      <c r="G72" s="57"/>
      <c r="H72" s="57"/>
      <c r="I72" s="57"/>
      <c r="J72" s="57"/>
      <c r="K72" s="57"/>
      <c r="L72" s="57"/>
    </row>
    <row r="73" spans="1:12" s="27" customFormat="1" ht="22.5" customHeight="1">
      <c r="A73" s="1">
        <v>6608</v>
      </c>
      <c r="B73" s="1" t="s">
        <v>55</v>
      </c>
      <c r="C73" s="17">
        <v>3000000</v>
      </c>
      <c r="D73" s="62"/>
      <c r="E73" s="49"/>
      <c r="F73" s="49"/>
      <c r="G73" s="57"/>
      <c r="H73" s="57"/>
      <c r="I73" s="57"/>
      <c r="J73" s="57"/>
      <c r="K73" s="57"/>
      <c r="L73" s="57"/>
    </row>
    <row r="74" spans="1:12" s="27" customFormat="1" ht="22.5" customHeight="1">
      <c r="A74" s="1">
        <v>6618</v>
      </c>
      <c r="B74" s="1" t="s">
        <v>91</v>
      </c>
      <c r="C74" s="17">
        <v>5400000</v>
      </c>
      <c r="D74" s="62">
        <v>1350000</v>
      </c>
      <c r="E74" s="49">
        <f>(D74/C74)</f>
        <v>0.25</v>
      </c>
      <c r="F74" s="49"/>
      <c r="G74" s="57"/>
      <c r="H74" s="57"/>
      <c r="I74" s="57"/>
      <c r="J74" s="57"/>
      <c r="K74" s="57"/>
      <c r="L74" s="57"/>
    </row>
    <row r="75" spans="1:12" s="27" customFormat="1" ht="22.5" customHeight="1">
      <c r="A75" s="8">
        <v>6650</v>
      </c>
      <c r="B75" s="8" t="s">
        <v>57</v>
      </c>
      <c r="C75" s="3">
        <f>SUM(C76:C78)</f>
        <v>5840000</v>
      </c>
      <c r="D75" s="3">
        <f>SUM(D76:D78)</f>
        <v>0</v>
      </c>
      <c r="E75" s="48"/>
      <c r="F75" s="48"/>
      <c r="G75" s="57">
        <f>'[2]CK- TH Q2'!$D$76</f>
        <v>0</v>
      </c>
      <c r="H75" s="57"/>
      <c r="I75" s="57"/>
      <c r="J75" s="57"/>
      <c r="K75" s="57"/>
      <c r="L75" s="57"/>
    </row>
    <row r="76" spans="1:12" s="27" customFormat="1" ht="22.5" customHeight="1">
      <c r="A76" s="1">
        <v>6651</v>
      </c>
      <c r="B76" s="1" t="s">
        <v>114</v>
      </c>
      <c r="C76" s="17">
        <v>1200000</v>
      </c>
      <c r="D76" s="17"/>
      <c r="E76" s="49"/>
      <c r="F76" s="46"/>
      <c r="G76" s="57"/>
      <c r="H76" s="57"/>
      <c r="I76" s="57"/>
      <c r="J76" s="57"/>
      <c r="K76" s="57"/>
      <c r="L76" s="57"/>
    </row>
    <row r="77" spans="1:12" s="27" customFormat="1" ht="22.5" customHeight="1">
      <c r="A77" s="1">
        <v>6657</v>
      </c>
      <c r="B77" s="1" t="s">
        <v>58</v>
      </c>
      <c r="C77" s="17">
        <v>1200000</v>
      </c>
      <c r="D77" s="17"/>
      <c r="E77" s="49"/>
      <c r="F77" s="46"/>
      <c r="G77" s="57"/>
      <c r="H77" s="57"/>
      <c r="I77" s="57"/>
      <c r="J77" s="57"/>
      <c r="K77" s="57"/>
      <c r="L77" s="57"/>
    </row>
    <row r="78" spans="1:12" s="27" customFormat="1" ht="22.5" customHeight="1">
      <c r="A78" s="1">
        <v>6699</v>
      </c>
      <c r="B78" s="1" t="s">
        <v>59</v>
      </c>
      <c r="C78" s="17">
        <v>3440000</v>
      </c>
      <c r="D78" s="17"/>
      <c r="E78" s="49"/>
      <c r="F78" s="46"/>
      <c r="G78" s="57"/>
      <c r="H78" s="57"/>
      <c r="I78" s="57"/>
      <c r="J78" s="57"/>
      <c r="K78" s="57"/>
      <c r="L78" s="57"/>
    </row>
    <row r="79" spans="1:12" s="27" customFormat="1" ht="22.5" customHeight="1">
      <c r="A79" s="8">
        <v>6700</v>
      </c>
      <c r="B79" s="8" t="s">
        <v>60</v>
      </c>
      <c r="C79" s="3">
        <f>SUM(C80:C84)</f>
        <v>72703000</v>
      </c>
      <c r="D79" s="3">
        <f>SUM(D80:D84)</f>
        <v>15290000</v>
      </c>
      <c r="E79" s="74">
        <f>SUM(E80:E84)</f>
        <v>1.2721706879554637</v>
      </c>
      <c r="F79" s="48">
        <f>G79/D79</f>
        <v>0.4152714192282538</v>
      </c>
      <c r="G79" s="57">
        <f>'[2]CK- TH Q2'!$D$80</f>
        <v>6349500</v>
      </c>
      <c r="H79" s="57"/>
      <c r="I79" s="57"/>
      <c r="J79" s="57"/>
      <c r="K79" s="57"/>
      <c r="L79" s="57"/>
    </row>
    <row r="80" spans="1:12" s="27" customFormat="1" ht="22.5" customHeight="1">
      <c r="A80" s="1">
        <v>6701</v>
      </c>
      <c r="B80" s="1" t="s">
        <v>61</v>
      </c>
      <c r="C80" s="17">
        <v>22000000</v>
      </c>
      <c r="D80" s="62">
        <v>3830000</v>
      </c>
      <c r="E80" s="49">
        <f>D80/C80</f>
        <v>0.1740909090909091</v>
      </c>
      <c r="F80" s="49"/>
      <c r="G80" s="57"/>
      <c r="H80" s="57"/>
      <c r="I80" s="57"/>
      <c r="J80" s="57"/>
      <c r="K80" s="57"/>
      <c r="L80" s="57"/>
    </row>
    <row r="81" spans="1:12" s="27" customFormat="1" ht="22.5" customHeight="1">
      <c r="A81" s="1">
        <v>6702</v>
      </c>
      <c r="B81" s="1" t="s">
        <v>62</v>
      </c>
      <c r="C81" s="17">
        <v>25000000</v>
      </c>
      <c r="D81" s="62">
        <v>3660000</v>
      </c>
      <c r="E81" s="49">
        <f>D81/C81</f>
        <v>0.1464</v>
      </c>
      <c r="F81" s="49"/>
      <c r="G81" s="57"/>
      <c r="H81" s="57"/>
      <c r="I81" s="57"/>
      <c r="J81" s="57"/>
      <c r="K81" s="57"/>
      <c r="L81" s="57"/>
    </row>
    <row r="82" spans="1:12" s="27" customFormat="1" ht="22.5" customHeight="1">
      <c r="A82" s="1">
        <v>6703</v>
      </c>
      <c r="B82" s="1" t="s">
        <v>63</v>
      </c>
      <c r="C82" s="17">
        <v>4703000</v>
      </c>
      <c r="D82" s="62">
        <v>3300000</v>
      </c>
      <c r="E82" s="49">
        <f>D82/C82</f>
        <v>0.7016797788645546</v>
      </c>
      <c r="F82" s="49"/>
      <c r="G82" s="57"/>
      <c r="H82" s="57"/>
      <c r="I82" s="57"/>
      <c r="J82" s="57"/>
      <c r="K82" s="57"/>
      <c r="L82" s="57"/>
    </row>
    <row r="83" spans="1:12" s="27" customFormat="1" ht="22.5" customHeight="1">
      <c r="A83" s="1">
        <v>6704</v>
      </c>
      <c r="B83" s="1" t="s">
        <v>64</v>
      </c>
      <c r="C83" s="17">
        <v>18000000</v>
      </c>
      <c r="D83" s="62">
        <v>4500000</v>
      </c>
      <c r="E83" s="49">
        <f>D83/C83</f>
        <v>0.25</v>
      </c>
      <c r="F83" s="49"/>
      <c r="G83" s="57"/>
      <c r="H83" s="57"/>
      <c r="I83" s="57"/>
      <c r="J83" s="57"/>
      <c r="K83" s="57"/>
      <c r="L83" s="57"/>
    </row>
    <row r="84" spans="1:12" s="27" customFormat="1" ht="22.5" customHeight="1">
      <c r="A84" s="1">
        <v>6749</v>
      </c>
      <c r="B84" s="1" t="s">
        <v>65</v>
      </c>
      <c r="C84" s="17">
        <v>3000000</v>
      </c>
      <c r="D84" s="62"/>
      <c r="E84" s="49"/>
      <c r="F84" s="49"/>
      <c r="G84" s="57"/>
      <c r="H84" s="57"/>
      <c r="I84" s="57"/>
      <c r="J84" s="57"/>
      <c r="K84" s="57"/>
      <c r="L84" s="57"/>
    </row>
    <row r="85" spans="1:12" s="29" customFormat="1" ht="22.5" customHeight="1">
      <c r="A85" s="11">
        <v>6750</v>
      </c>
      <c r="B85" s="11" t="s">
        <v>86</v>
      </c>
      <c r="C85" s="3">
        <f>SUM(C86:C88)</f>
        <v>97004400</v>
      </c>
      <c r="D85" s="3">
        <f>SUM(D86:D88)</f>
        <v>30584400</v>
      </c>
      <c r="E85" s="74">
        <f>SUM(E86:E88)</f>
        <v>0.7108169934640522</v>
      </c>
      <c r="F85" s="48">
        <f>G85/D85</f>
        <v>0.6719405971671832</v>
      </c>
      <c r="G85" s="58">
        <f>'[2]CK- TH Q2'!$D$86</f>
        <v>20550900</v>
      </c>
      <c r="H85" s="58"/>
      <c r="I85" s="58"/>
      <c r="J85" s="58"/>
      <c r="K85" s="58"/>
      <c r="L85" s="58"/>
    </row>
    <row r="86" spans="1:12" s="29" customFormat="1" ht="22.5" customHeight="1">
      <c r="A86" s="1">
        <v>6751</v>
      </c>
      <c r="B86" s="1" t="s">
        <v>115</v>
      </c>
      <c r="C86" s="17">
        <v>4500000</v>
      </c>
      <c r="D86" s="17">
        <v>1200000</v>
      </c>
      <c r="E86" s="49"/>
      <c r="F86" s="49"/>
      <c r="G86" s="58"/>
      <c r="H86" s="58"/>
      <c r="I86" s="58"/>
      <c r="J86" s="58"/>
      <c r="K86" s="58"/>
      <c r="L86" s="58"/>
    </row>
    <row r="87" spans="1:12" s="27" customFormat="1" ht="22.5" customHeight="1">
      <c r="A87" s="1">
        <v>6757</v>
      </c>
      <c r="B87" s="1" t="s">
        <v>97</v>
      </c>
      <c r="C87" s="17">
        <v>65504400</v>
      </c>
      <c r="D87" s="62">
        <v>17339400</v>
      </c>
      <c r="E87" s="49">
        <f>D87/C87</f>
        <v>0.2647058823529412</v>
      </c>
      <c r="F87" s="49"/>
      <c r="G87" s="57"/>
      <c r="H87" s="57"/>
      <c r="I87" s="57"/>
      <c r="J87" s="57"/>
      <c r="K87" s="57"/>
      <c r="L87" s="57"/>
    </row>
    <row r="88" spans="1:12" s="27" customFormat="1" ht="22.5" customHeight="1">
      <c r="A88" s="1">
        <v>6799</v>
      </c>
      <c r="B88" s="1" t="s">
        <v>98</v>
      </c>
      <c r="C88" s="17">
        <v>27000000</v>
      </c>
      <c r="D88" s="62">
        <v>12045000</v>
      </c>
      <c r="E88" s="49">
        <f>D88/C88</f>
        <v>0.4461111111111111</v>
      </c>
      <c r="F88" s="49"/>
      <c r="G88" s="57"/>
      <c r="H88" s="57"/>
      <c r="I88" s="57"/>
      <c r="J88" s="57"/>
      <c r="K88" s="57"/>
      <c r="L88" s="57"/>
    </row>
    <row r="89" spans="1:12" s="27" customFormat="1" ht="22.5" customHeight="1">
      <c r="A89" s="18">
        <v>6900</v>
      </c>
      <c r="B89" s="8" t="s">
        <v>66</v>
      </c>
      <c r="C89" s="3">
        <f>SUM(C90:C95)</f>
        <v>110087000</v>
      </c>
      <c r="D89" s="3">
        <f>SUM(D90:D95)</f>
        <v>62997300</v>
      </c>
      <c r="E89" s="74">
        <f>SUM(E90:E95)</f>
        <v>1.2758845941857815</v>
      </c>
      <c r="F89" s="48">
        <f>G89/D89</f>
        <v>0.34263333507943994</v>
      </c>
      <c r="G89" s="57">
        <f>'[2]CK- TH Q2'!$D$90</f>
        <v>21584975</v>
      </c>
      <c r="H89" s="57"/>
      <c r="I89" s="57"/>
      <c r="J89" s="57"/>
      <c r="K89" s="57"/>
      <c r="L89" s="57"/>
    </row>
    <row r="90" spans="1:12" s="27" customFormat="1" ht="22.5" customHeight="1">
      <c r="A90" s="32">
        <v>6905</v>
      </c>
      <c r="B90" s="1" t="s">
        <v>100</v>
      </c>
      <c r="C90" s="17">
        <v>12000000</v>
      </c>
      <c r="D90" s="17">
        <v>32288300</v>
      </c>
      <c r="E90" s="49"/>
      <c r="F90" s="49"/>
      <c r="G90" s="57"/>
      <c r="H90" s="57"/>
      <c r="I90" s="57"/>
      <c r="J90" s="57"/>
      <c r="K90" s="57"/>
      <c r="L90" s="57"/>
    </row>
    <row r="91" spans="1:12" s="27" customFormat="1" ht="22.5" customHeight="1">
      <c r="A91" s="32">
        <v>6907</v>
      </c>
      <c r="B91" s="1" t="s">
        <v>101</v>
      </c>
      <c r="C91" s="17">
        <v>9000000</v>
      </c>
      <c r="D91" s="17">
        <v>2400000</v>
      </c>
      <c r="E91" s="49">
        <f>D91/C91</f>
        <v>0.26666666666666666</v>
      </c>
      <c r="F91" s="49"/>
      <c r="G91" s="57"/>
      <c r="H91" s="57"/>
      <c r="I91" s="57"/>
      <c r="J91" s="57"/>
      <c r="K91" s="57"/>
      <c r="L91" s="57"/>
    </row>
    <row r="92" spans="1:12" s="27" customFormat="1" ht="22.5" customHeight="1">
      <c r="A92" s="1">
        <v>6912</v>
      </c>
      <c r="B92" s="1" t="s">
        <v>67</v>
      </c>
      <c r="C92" s="17">
        <v>20000000</v>
      </c>
      <c r="D92" s="62">
        <v>5200000</v>
      </c>
      <c r="E92" s="49">
        <f>D92/C92</f>
        <v>0.26</v>
      </c>
      <c r="F92" s="49"/>
      <c r="G92" s="57"/>
      <c r="H92" s="57"/>
      <c r="I92" s="57"/>
      <c r="J92" s="57"/>
      <c r="K92" s="57"/>
      <c r="L92" s="57"/>
    </row>
    <row r="93" spans="1:12" s="27" customFormat="1" ht="22.5" customHeight="1">
      <c r="A93" s="1">
        <v>6913</v>
      </c>
      <c r="B93" s="1" t="s">
        <v>68</v>
      </c>
      <c r="C93" s="17">
        <v>8000000</v>
      </c>
      <c r="D93" s="62"/>
      <c r="E93" s="49"/>
      <c r="F93" s="49"/>
      <c r="G93" s="57"/>
      <c r="H93" s="57"/>
      <c r="I93" s="57"/>
      <c r="J93" s="57"/>
      <c r="K93" s="57"/>
      <c r="L93" s="57"/>
    </row>
    <row r="94" spans="1:12" s="27" customFormat="1" ht="22.5" customHeight="1">
      <c r="A94" s="1">
        <v>6921</v>
      </c>
      <c r="B94" s="1" t="s">
        <v>151</v>
      </c>
      <c r="C94" s="17">
        <v>16087000</v>
      </c>
      <c r="D94" s="62">
        <v>5901000</v>
      </c>
      <c r="E94" s="49">
        <f>D94/C94</f>
        <v>0.3668179275191148</v>
      </c>
      <c r="F94" s="46"/>
      <c r="G94" s="57"/>
      <c r="H94" s="57"/>
      <c r="I94" s="57"/>
      <c r="J94" s="57"/>
      <c r="K94" s="57"/>
      <c r="L94" s="57"/>
    </row>
    <row r="95" spans="1:12" s="27" customFormat="1" ht="35.25" customHeight="1">
      <c r="A95" s="1">
        <v>6949</v>
      </c>
      <c r="B95" s="19" t="s">
        <v>150</v>
      </c>
      <c r="C95" s="17">
        <v>45000000</v>
      </c>
      <c r="D95" s="62">
        <v>17208000</v>
      </c>
      <c r="E95" s="49">
        <f>D95/C95</f>
        <v>0.3824</v>
      </c>
      <c r="F95" s="49"/>
      <c r="G95" s="57"/>
      <c r="H95" s="57"/>
      <c r="I95" s="57"/>
      <c r="J95" s="57"/>
      <c r="K95" s="57"/>
      <c r="L95" s="57"/>
    </row>
    <row r="96" spans="1:12" s="29" customFormat="1" ht="24" customHeight="1">
      <c r="A96" s="11">
        <v>6950</v>
      </c>
      <c r="B96" s="14" t="s">
        <v>116</v>
      </c>
      <c r="C96" s="38">
        <f>SUM(C97:C97)</f>
        <v>11613000</v>
      </c>
      <c r="D96" s="38">
        <f>SUM(D97:D97)</f>
        <v>0</v>
      </c>
      <c r="E96" s="38">
        <f>SUM(E97:E97)</f>
        <v>0</v>
      </c>
      <c r="F96" s="48"/>
      <c r="G96" s="58">
        <f>'[2]CK -TH Q1'!$D$96</f>
        <v>0</v>
      </c>
      <c r="H96" s="58"/>
      <c r="I96" s="58"/>
      <c r="J96" s="58"/>
      <c r="K96" s="58"/>
      <c r="L96" s="58"/>
    </row>
    <row r="97" spans="1:12" s="27" customFormat="1" ht="24" customHeight="1">
      <c r="A97" s="1">
        <v>6955</v>
      </c>
      <c r="B97" s="19" t="s">
        <v>118</v>
      </c>
      <c r="C97" s="17">
        <v>11613000</v>
      </c>
      <c r="D97" s="17"/>
      <c r="E97" s="49"/>
      <c r="F97" s="49"/>
      <c r="G97" s="57"/>
      <c r="H97" s="57"/>
      <c r="I97" s="57"/>
      <c r="J97" s="57"/>
      <c r="K97" s="57"/>
      <c r="L97" s="57"/>
    </row>
    <row r="98" spans="1:12" s="27" customFormat="1" ht="22.5" customHeight="1">
      <c r="A98" s="8">
        <v>7000</v>
      </c>
      <c r="B98" s="8" t="s">
        <v>70</v>
      </c>
      <c r="C98" s="3">
        <f>SUM(C99:C108)</f>
        <v>437924400</v>
      </c>
      <c r="D98" s="3">
        <f>SUM(D99:D108)</f>
        <v>160409000</v>
      </c>
      <c r="E98" s="74">
        <f>SUM(E99:E108)</f>
        <v>4.607543845593519</v>
      </c>
      <c r="F98" s="48">
        <f>G98/D98</f>
        <v>0.33804524683777093</v>
      </c>
      <c r="G98" s="57">
        <f>'[2]CK- TH Q2'!$D$100</f>
        <v>54225500</v>
      </c>
      <c r="H98" s="57"/>
      <c r="I98" s="57"/>
      <c r="J98" s="57"/>
      <c r="K98" s="57"/>
      <c r="L98" s="57"/>
    </row>
    <row r="99" spans="1:12" s="27" customFormat="1" ht="22.5" customHeight="1">
      <c r="A99" s="1">
        <v>7001</v>
      </c>
      <c r="B99" s="1" t="s">
        <v>71</v>
      </c>
      <c r="C99" s="17">
        <v>22094400</v>
      </c>
      <c r="D99" s="62">
        <v>864000</v>
      </c>
      <c r="E99" s="49">
        <f aca="true" t="shared" si="1" ref="E99:E105">D99/C99</f>
        <v>0.03910493156636976</v>
      </c>
      <c r="F99" s="46"/>
      <c r="G99" s="57"/>
      <c r="H99" s="57"/>
      <c r="I99" s="57"/>
      <c r="J99" s="57"/>
      <c r="K99" s="57"/>
      <c r="L99" s="57"/>
    </row>
    <row r="100" spans="1:12" s="27" customFormat="1" ht="22.5" customHeight="1">
      <c r="A100" s="1">
        <v>7012</v>
      </c>
      <c r="B100" s="1" t="s">
        <v>143</v>
      </c>
      <c r="C100" s="17">
        <v>16000000</v>
      </c>
      <c r="D100" s="62"/>
      <c r="E100" s="49">
        <f t="shared" si="1"/>
        <v>0</v>
      </c>
      <c r="F100" s="46"/>
      <c r="G100" s="57"/>
      <c r="H100" s="57"/>
      <c r="I100" s="57"/>
      <c r="J100" s="57"/>
      <c r="K100" s="57"/>
      <c r="L100" s="57"/>
    </row>
    <row r="101" spans="1:12" s="27" customFormat="1" ht="22.5" customHeight="1">
      <c r="A101" s="1">
        <v>7004</v>
      </c>
      <c r="B101" s="1" t="s">
        <v>72</v>
      </c>
      <c r="C101" s="17">
        <v>1820000</v>
      </c>
      <c r="D101" s="62">
        <v>1820000</v>
      </c>
      <c r="E101" s="49">
        <f t="shared" si="1"/>
        <v>1</v>
      </c>
      <c r="F101" s="46"/>
      <c r="G101" s="57"/>
      <c r="H101" s="57"/>
      <c r="I101" s="57"/>
      <c r="J101" s="57"/>
      <c r="K101" s="57"/>
      <c r="L101" s="57"/>
    </row>
    <row r="102" spans="1:12" s="27" customFormat="1" ht="22.5" customHeight="1">
      <c r="A102" s="20">
        <v>7049</v>
      </c>
      <c r="B102" s="1" t="s">
        <v>73</v>
      </c>
      <c r="C102" s="17">
        <v>44200000</v>
      </c>
      <c r="D102" s="62">
        <v>157725000</v>
      </c>
      <c r="E102" s="49">
        <f t="shared" si="1"/>
        <v>3.5684389140271495</v>
      </c>
      <c r="F102" s="46"/>
      <c r="G102" s="57"/>
      <c r="H102" s="57"/>
      <c r="I102" s="57"/>
      <c r="J102" s="57"/>
      <c r="K102" s="57"/>
      <c r="L102" s="57"/>
    </row>
    <row r="103" spans="1:12" s="27" customFormat="1" ht="22.5" customHeight="1">
      <c r="A103" s="20">
        <v>7049</v>
      </c>
      <c r="B103" s="1" t="s">
        <v>144</v>
      </c>
      <c r="C103" s="17">
        <f>14000000+47000000</f>
        <v>61000000</v>
      </c>
      <c r="D103" s="62"/>
      <c r="E103" s="49">
        <f t="shared" si="1"/>
        <v>0</v>
      </c>
      <c r="F103" s="49"/>
      <c r="G103" s="57"/>
      <c r="H103" s="57"/>
      <c r="I103" s="57"/>
      <c r="J103" s="57"/>
      <c r="K103" s="57"/>
      <c r="L103" s="57"/>
    </row>
    <row r="104" spans="1:12" s="27" customFormat="1" ht="22.5" customHeight="1">
      <c r="A104" s="20">
        <v>7049</v>
      </c>
      <c r="B104" s="1" t="s">
        <v>75</v>
      </c>
      <c r="C104" s="17">
        <f>158488000-30000000</f>
        <v>128488000</v>
      </c>
      <c r="D104" s="62"/>
      <c r="E104" s="49">
        <f t="shared" si="1"/>
        <v>0</v>
      </c>
      <c r="F104" s="70"/>
      <c r="G104" s="57"/>
      <c r="H104" s="57"/>
      <c r="I104" s="57"/>
      <c r="J104" s="57"/>
      <c r="K104" s="57"/>
      <c r="L104" s="57"/>
    </row>
    <row r="105" spans="1:12" s="27" customFormat="1" ht="28.5" customHeight="1">
      <c r="A105" s="20">
        <v>7049</v>
      </c>
      <c r="B105" s="19" t="s">
        <v>157</v>
      </c>
      <c r="C105" s="17">
        <v>15000000</v>
      </c>
      <c r="D105" s="62"/>
      <c r="E105" s="49">
        <f t="shared" si="1"/>
        <v>0</v>
      </c>
      <c r="F105" s="70"/>
      <c r="G105" s="57"/>
      <c r="H105" s="57"/>
      <c r="I105" s="57"/>
      <c r="J105" s="57"/>
      <c r="K105" s="57"/>
      <c r="L105" s="57"/>
    </row>
    <row r="106" spans="1:12" s="27" customFormat="1" ht="22.5" customHeight="1">
      <c r="A106" s="20"/>
      <c r="B106" s="1" t="s">
        <v>156</v>
      </c>
      <c r="C106" s="17">
        <f>39822000+30000000</f>
        <v>69822000</v>
      </c>
      <c r="D106" s="62"/>
      <c r="E106" s="49"/>
      <c r="F106" s="70"/>
      <c r="G106" s="57"/>
      <c r="H106" s="57"/>
      <c r="I106" s="57"/>
      <c r="J106" s="57"/>
      <c r="K106" s="57"/>
      <c r="L106" s="57"/>
    </row>
    <row r="107" spans="1:12" s="27" customFormat="1" ht="22.5" customHeight="1">
      <c r="A107" s="20">
        <v>7049</v>
      </c>
      <c r="B107" s="19" t="s">
        <v>119</v>
      </c>
      <c r="C107" s="17">
        <v>59500000</v>
      </c>
      <c r="D107" s="62"/>
      <c r="E107" s="49"/>
      <c r="F107" s="70"/>
      <c r="G107" s="57"/>
      <c r="H107" s="57"/>
      <c r="I107" s="57"/>
      <c r="J107" s="57"/>
      <c r="K107" s="57"/>
      <c r="L107" s="57"/>
    </row>
    <row r="108" spans="1:12" s="27" customFormat="1" ht="22.5" customHeight="1">
      <c r="A108" s="20">
        <v>7049</v>
      </c>
      <c r="B108" s="1" t="s">
        <v>158</v>
      </c>
      <c r="C108" s="17">
        <v>20000000</v>
      </c>
      <c r="D108" s="62"/>
      <c r="E108" s="49"/>
      <c r="F108" s="70"/>
      <c r="G108" s="57"/>
      <c r="H108" s="57"/>
      <c r="I108" s="57"/>
      <c r="J108" s="57"/>
      <c r="K108" s="57"/>
      <c r="L108" s="57"/>
    </row>
    <row r="109" spans="1:12" s="27" customFormat="1" ht="22.5" customHeight="1">
      <c r="A109" s="8">
        <v>7750</v>
      </c>
      <c r="B109" s="8" t="s">
        <v>65</v>
      </c>
      <c r="C109" s="3">
        <f>SUM(C111:C114)</f>
        <v>500016000</v>
      </c>
      <c r="D109" s="3">
        <f>SUM(D110:D114)</f>
        <v>18766400</v>
      </c>
      <c r="E109" s="74">
        <f>SUM(E111:E114)</f>
        <v>0.578073487724514</v>
      </c>
      <c r="F109" s="48">
        <f>G109/D109</f>
        <v>0.7176957221417001</v>
      </c>
      <c r="G109" s="57">
        <f>'[2]CK- TH Q2'!$D$108</f>
        <v>13468565</v>
      </c>
      <c r="H109" s="57"/>
      <c r="I109" s="57"/>
      <c r="J109" s="57"/>
      <c r="K109" s="57"/>
      <c r="L109" s="57"/>
    </row>
    <row r="110" spans="1:12" s="27" customFormat="1" ht="22.5" customHeight="1">
      <c r="A110" s="1">
        <v>7753</v>
      </c>
      <c r="B110" s="1" t="s">
        <v>148</v>
      </c>
      <c r="C110" s="3"/>
      <c r="D110" s="17">
        <v>11645600</v>
      </c>
      <c r="E110" s="74"/>
      <c r="F110" s="48"/>
      <c r="G110" s="57"/>
      <c r="H110" s="57"/>
      <c r="I110" s="57"/>
      <c r="J110" s="57"/>
      <c r="K110" s="57"/>
      <c r="L110" s="57"/>
    </row>
    <row r="111" spans="1:12" s="27" customFormat="1" ht="22.5" customHeight="1">
      <c r="A111" s="1">
        <v>7756</v>
      </c>
      <c r="B111" s="1" t="s">
        <v>145</v>
      </c>
      <c r="C111" s="17">
        <v>5888000</v>
      </c>
      <c r="D111" s="17">
        <v>431200</v>
      </c>
      <c r="E111" s="49">
        <f>D111/C111</f>
        <v>0.07323369565217391</v>
      </c>
      <c r="F111" s="49"/>
      <c r="G111" s="57"/>
      <c r="H111" s="57"/>
      <c r="I111" s="57"/>
      <c r="J111" s="57"/>
      <c r="K111" s="57"/>
      <c r="L111" s="57"/>
    </row>
    <row r="112" spans="1:12" s="27" customFormat="1" ht="34.5" customHeight="1">
      <c r="A112" s="1">
        <v>7757</v>
      </c>
      <c r="B112" s="19" t="s">
        <v>135</v>
      </c>
      <c r="C112" s="17">
        <v>11500000</v>
      </c>
      <c r="D112" s="17"/>
      <c r="E112" s="49">
        <f>D112/C112</f>
        <v>0</v>
      </c>
      <c r="F112" s="49"/>
      <c r="G112" s="57"/>
      <c r="H112" s="57"/>
      <c r="I112" s="57"/>
      <c r="J112" s="57"/>
      <c r="K112" s="57"/>
      <c r="L112" s="57"/>
    </row>
    <row r="113" spans="1:12" s="27" customFormat="1" ht="22.5" customHeight="1">
      <c r="A113" s="1">
        <v>7761</v>
      </c>
      <c r="B113" s="1" t="s">
        <v>121</v>
      </c>
      <c r="C113" s="17">
        <v>4000000</v>
      </c>
      <c r="D113" s="17">
        <v>1980000</v>
      </c>
      <c r="E113" s="49">
        <f>D113/C113</f>
        <v>0.495</v>
      </c>
      <c r="F113" s="49"/>
      <c r="G113" s="57"/>
      <c r="H113" s="57"/>
      <c r="I113" s="57"/>
      <c r="J113" s="57"/>
      <c r="K113" s="57"/>
      <c r="L113" s="57"/>
    </row>
    <row r="114" spans="1:12" s="27" customFormat="1" ht="22.5" customHeight="1">
      <c r="A114" s="15">
        <v>7799</v>
      </c>
      <c r="B114" s="1" t="s">
        <v>76</v>
      </c>
      <c r="C114" s="17">
        <v>478628000</v>
      </c>
      <c r="D114" s="17">
        <v>4709600</v>
      </c>
      <c r="E114" s="49">
        <f>D114/C114</f>
        <v>0.009839792072340106</v>
      </c>
      <c r="F114" s="49"/>
      <c r="G114" s="57"/>
      <c r="H114" s="57"/>
      <c r="I114" s="57"/>
      <c r="J114" s="57"/>
      <c r="K114" s="57"/>
      <c r="L114" s="57"/>
    </row>
    <row r="115" spans="1:12" s="27" customFormat="1" ht="35.25" customHeight="1">
      <c r="A115" s="95">
        <v>1.2</v>
      </c>
      <c r="B115" s="96" t="s">
        <v>5</v>
      </c>
      <c r="C115" s="99">
        <f>C116+C119+C121+C123+C125</f>
        <v>548631000</v>
      </c>
      <c r="D115" s="99">
        <f>D119+D123+D125</f>
        <v>7829650</v>
      </c>
      <c r="E115" s="100">
        <f>E116+E119+E121+E123+E125</f>
        <v>0.48004612960786863</v>
      </c>
      <c r="F115" s="101">
        <f>G115/D115</f>
        <v>0</v>
      </c>
      <c r="G115" s="57"/>
      <c r="H115" s="57">
        <f>G115-D115</f>
        <v>-7829650</v>
      </c>
      <c r="I115" s="57"/>
      <c r="J115" s="57"/>
      <c r="K115" s="57"/>
      <c r="L115" s="57"/>
    </row>
    <row r="116" spans="1:12" s="27" customFormat="1" ht="22.5" customHeight="1">
      <c r="A116" s="8">
        <v>6100</v>
      </c>
      <c r="B116" s="18" t="s">
        <v>35</v>
      </c>
      <c r="C116" s="23">
        <f>SUM(C117:C118)</f>
        <v>300500000</v>
      </c>
      <c r="D116" s="23">
        <f>SUM(D117:D118)</f>
        <v>0</v>
      </c>
      <c r="E116" s="49">
        <f>(D116/C116)</f>
        <v>0</v>
      </c>
      <c r="F116" s="48"/>
      <c r="G116" s="57"/>
      <c r="H116" s="57"/>
      <c r="I116" s="57"/>
      <c r="J116" s="57"/>
      <c r="K116" s="57"/>
      <c r="L116" s="57"/>
    </row>
    <row r="117" spans="1:12" s="27" customFormat="1" ht="22.5" customHeight="1">
      <c r="A117" s="1">
        <v>6105</v>
      </c>
      <c r="B117" s="1" t="s">
        <v>78</v>
      </c>
      <c r="C117" s="2">
        <v>245000000</v>
      </c>
      <c r="D117" s="2"/>
      <c r="E117" s="49">
        <f>D117/C117</f>
        <v>0</v>
      </c>
      <c r="F117" s="53"/>
      <c r="G117" s="57"/>
      <c r="H117" s="57"/>
      <c r="I117" s="57"/>
      <c r="J117" s="57"/>
      <c r="K117" s="57"/>
      <c r="L117" s="57"/>
    </row>
    <row r="118" spans="1:12" s="27" customFormat="1" ht="22.5" customHeight="1">
      <c r="A118" s="1">
        <v>6149</v>
      </c>
      <c r="B118" s="1" t="s">
        <v>99</v>
      </c>
      <c r="C118" s="2">
        <v>55500000</v>
      </c>
      <c r="D118" s="2"/>
      <c r="E118" s="49"/>
      <c r="F118" s="53"/>
      <c r="G118" s="57"/>
      <c r="H118" s="57"/>
      <c r="I118" s="57"/>
      <c r="J118" s="57"/>
      <c r="K118" s="57"/>
      <c r="L118" s="57"/>
    </row>
    <row r="119" spans="1:12" s="27" customFormat="1" ht="22.5" customHeight="1">
      <c r="A119" s="8">
        <v>6400</v>
      </c>
      <c r="B119" s="33" t="s">
        <v>79</v>
      </c>
      <c r="C119" s="3">
        <f>SUM(C120:C120)</f>
        <v>68931000</v>
      </c>
      <c r="D119" s="3">
        <f>SUM(D120:D120)</f>
        <v>17675250</v>
      </c>
      <c r="E119" s="74">
        <f>SUM(E120:E120)</f>
        <v>0.25641946294120205</v>
      </c>
      <c r="F119" s="48">
        <f>G119/D119</f>
        <v>0.9749632961344252</v>
      </c>
      <c r="G119" s="57">
        <f>'[2]CK- TH Q2'!$D$132</f>
        <v>17232720</v>
      </c>
      <c r="H119" s="57"/>
      <c r="I119" s="57"/>
      <c r="J119" s="57"/>
      <c r="K119" s="57"/>
      <c r="L119" s="57"/>
    </row>
    <row r="120" spans="1:12" s="27" customFormat="1" ht="22.5" customHeight="1">
      <c r="A120" s="1">
        <v>6449</v>
      </c>
      <c r="B120" s="1" t="s">
        <v>122</v>
      </c>
      <c r="C120" s="17">
        <v>68931000</v>
      </c>
      <c r="D120" s="2">
        <v>17675250</v>
      </c>
      <c r="E120" s="49">
        <f>(D120/C120)</f>
        <v>0.25641946294120205</v>
      </c>
      <c r="F120" s="70"/>
      <c r="G120" s="57"/>
      <c r="H120" s="57"/>
      <c r="I120" s="57"/>
      <c r="J120" s="57"/>
      <c r="K120" s="57"/>
      <c r="L120" s="57"/>
    </row>
    <row r="121" spans="1:12" s="27" customFormat="1" ht="22.5" customHeight="1">
      <c r="A121" s="34" t="s">
        <v>85</v>
      </c>
      <c r="B121" s="8" t="s">
        <v>86</v>
      </c>
      <c r="C121" s="3">
        <f>SUM(C122)</f>
        <v>10000000</v>
      </c>
      <c r="D121" s="3">
        <f>SUM(D122)</f>
        <v>0</v>
      </c>
      <c r="E121" s="49">
        <f>D121/C121</f>
        <v>0</v>
      </c>
      <c r="F121" s="48"/>
      <c r="G121" s="57"/>
      <c r="H121" s="57"/>
      <c r="I121" s="57"/>
      <c r="J121" s="57"/>
      <c r="K121" s="57"/>
      <c r="L121" s="57"/>
    </row>
    <row r="122" spans="1:12" s="27" customFormat="1" ht="22.5" customHeight="1">
      <c r="A122" s="1">
        <v>6758</v>
      </c>
      <c r="B122" s="1" t="s">
        <v>80</v>
      </c>
      <c r="C122" s="17">
        <v>10000000</v>
      </c>
      <c r="D122" s="2"/>
      <c r="E122" s="49">
        <f>D122/C122</f>
        <v>0</v>
      </c>
      <c r="F122" s="46"/>
      <c r="G122" s="57"/>
      <c r="H122" s="57"/>
      <c r="I122" s="57"/>
      <c r="J122" s="57"/>
      <c r="K122" s="57"/>
      <c r="L122" s="57"/>
    </row>
    <row r="123" spans="1:12" s="27" customFormat="1" ht="22.5" customHeight="1">
      <c r="A123" s="8">
        <v>7000</v>
      </c>
      <c r="B123" s="8" t="s">
        <v>81</v>
      </c>
      <c r="C123" s="3">
        <f>SUM(C124:C124)</f>
        <v>1800000</v>
      </c>
      <c r="D123" s="3">
        <f>D124</f>
        <v>1800000</v>
      </c>
      <c r="E123" s="49">
        <f>D123/C123</f>
        <v>1</v>
      </c>
      <c r="F123" s="46"/>
      <c r="G123" s="57">
        <f>'[2]CK- TH Q2'!$D$136</f>
        <v>72900000</v>
      </c>
      <c r="H123" s="57">
        <f>C123-'[1]TM DT 2021'!$L$115</f>
        <v>-4852800</v>
      </c>
      <c r="I123" s="57"/>
      <c r="J123" s="57"/>
      <c r="K123" s="57"/>
      <c r="L123" s="57"/>
    </row>
    <row r="124" spans="1:12" s="27" customFormat="1" ht="22.5" customHeight="1">
      <c r="A124" s="1">
        <v>7004</v>
      </c>
      <c r="B124" s="1" t="s">
        <v>82</v>
      </c>
      <c r="C124" s="17">
        <v>1800000</v>
      </c>
      <c r="D124" s="17">
        <v>1800000</v>
      </c>
      <c r="E124" s="49"/>
      <c r="F124" s="46"/>
      <c r="G124" s="57"/>
      <c r="H124" s="57"/>
      <c r="I124" s="57"/>
      <c r="J124" s="57"/>
      <c r="K124" s="57"/>
      <c r="L124" s="57"/>
    </row>
    <row r="125" spans="1:12" s="27" customFormat="1" ht="21" customHeight="1">
      <c r="A125" s="8">
        <v>7750</v>
      </c>
      <c r="B125" s="8" t="s">
        <v>65</v>
      </c>
      <c r="C125" s="3">
        <f>SUM(C126:C130)</f>
        <v>167400000</v>
      </c>
      <c r="D125" s="3">
        <f>SUM(D126:D130)</f>
        <v>-11645600</v>
      </c>
      <c r="E125" s="74">
        <f>SUM(E126:E130)</f>
        <v>-0.7763733333333334</v>
      </c>
      <c r="F125" s="48">
        <f>G125/D125</f>
        <v>-0.2747818918733255</v>
      </c>
      <c r="G125" s="57">
        <f>'[2]CK- TH Q2'!$D$140</f>
        <v>3200000</v>
      </c>
      <c r="H125" s="57"/>
      <c r="I125" s="57"/>
      <c r="J125" s="57"/>
      <c r="K125" s="57"/>
      <c r="L125" s="57"/>
    </row>
    <row r="126" spans="1:12" s="27" customFormat="1" ht="21" customHeight="1">
      <c r="A126" s="1">
        <v>7753</v>
      </c>
      <c r="B126" s="1" t="s">
        <v>148</v>
      </c>
      <c r="C126" s="17">
        <v>15000000</v>
      </c>
      <c r="D126" s="17">
        <v>-11645600</v>
      </c>
      <c r="E126" s="49">
        <f>D126/C126</f>
        <v>-0.7763733333333334</v>
      </c>
      <c r="F126" s="48"/>
      <c r="G126" s="57"/>
      <c r="H126" s="57"/>
      <c r="I126" s="57"/>
      <c r="J126" s="57"/>
      <c r="K126" s="57"/>
      <c r="L126" s="57"/>
    </row>
    <row r="127" spans="1:12" s="27" customFormat="1" ht="22.5" customHeight="1">
      <c r="A127" s="1">
        <v>7799</v>
      </c>
      <c r="B127" s="1" t="s">
        <v>124</v>
      </c>
      <c r="C127" s="17">
        <f>48*2000000</f>
        <v>96000000</v>
      </c>
      <c r="D127" s="17"/>
      <c r="E127" s="49">
        <f>D127/C127</f>
        <v>0</v>
      </c>
      <c r="F127" s="70"/>
      <c r="G127" s="57"/>
      <c r="H127" s="57"/>
      <c r="I127" s="57"/>
      <c r="J127" s="57"/>
      <c r="K127" s="57"/>
      <c r="L127" s="57"/>
    </row>
    <row r="128" spans="1:12" s="27" customFormat="1" ht="22.5" customHeight="1">
      <c r="A128" s="1">
        <v>7799</v>
      </c>
      <c r="B128" s="1" t="s">
        <v>83</v>
      </c>
      <c r="C128" s="17">
        <f>9000000+15000000</f>
        <v>24000000</v>
      </c>
      <c r="D128" s="17"/>
      <c r="E128" s="49">
        <f>D128/C128</f>
        <v>0</v>
      </c>
      <c r="F128" s="70"/>
      <c r="G128" s="57"/>
      <c r="H128" s="57"/>
      <c r="I128" s="57"/>
      <c r="J128" s="57"/>
      <c r="K128" s="57"/>
      <c r="L128" s="57"/>
    </row>
    <row r="129" spans="1:12" s="27" customFormat="1" ht="22.5" customHeight="1">
      <c r="A129" s="1">
        <v>7799</v>
      </c>
      <c r="B129" s="1" t="s">
        <v>84</v>
      </c>
      <c r="C129" s="17">
        <f>48*200000</f>
        <v>9600000</v>
      </c>
      <c r="D129" s="17"/>
      <c r="E129" s="49">
        <f>D129/C129</f>
        <v>0</v>
      </c>
      <c r="F129" s="70"/>
      <c r="G129" s="57"/>
      <c r="H129" s="57"/>
      <c r="I129" s="57"/>
      <c r="J129" s="57"/>
      <c r="K129" s="57"/>
      <c r="L129" s="57"/>
    </row>
    <row r="130" spans="1:12" s="27" customFormat="1" ht="22.5" customHeight="1">
      <c r="A130" s="1">
        <v>7799</v>
      </c>
      <c r="B130" s="1" t="s">
        <v>129</v>
      </c>
      <c r="C130" s="17">
        <f>37800000-15000000</f>
        <v>22800000</v>
      </c>
      <c r="D130" s="17"/>
      <c r="E130" s="49">
        <f>D130/C130</f>
        <v>0</v>
      </c>
      <c r="F130" s="70"/>
      <c r="G130" s="57"/>
      <c r="H130" s="57"/>
      <c r="I130" s="57"/>
      <c r="J130" s="57"/>
      <c r="K130" s="57"/>
      <c r="L130" s="57"/>
    </row>
    <row r="131" spans="1:12" s="27" customFormat="1" ht="22.5" customHeight="1">
      <c r="A131" s="95">
        <v>1.3</v>
      </c>
      <c r="B131" s="96" t="s">
        <v>159</v>
      </c>
      <c r="C131" s="110">
        <f>C132</f>
        <v>6000000</v>
      </c>
      <c r="D131" s="110"/>
      <c r="E131" s="111">
        <f>SUM(E132:E135)</f>
        <v>0</v>
      </c>
      <c r="F131" s="101"/>
      <c r="G131" s="57"/>
      <c r="H131" s="57"/>
      <c r="I131" s="57"/>
      <c r="J131" s="57"/>
      <c r="K131" s="57"/>
      <c r="L131" s="57"/>
    </row>
    <row r="132" spans="1:12" s="27" customFormat="1" ht="22.5" customHeight="1">
      <c r="A132" s="8">
        <v>7750</v>
      </c>
      <c r="B132" s="8" t="s">
        <v>65</v>
      </c>
      <c r="C132" s="3">
        <f>C133</f>
        <v>6000000</v>
      </c>
      <c r="D132" s="3"/>
      <c r="E132" s="51"/>
      <c r="F132" s="108"/>
      <c r="G132" s="57"/>
      <c r="H132" s="57"/>
      <c r="I132" s="57"/>
      <c r="J132" s="57"/>
      <c r="K132" s="57"/>
      <c r="L132" s="57"/>
    </row>
    <row r="133" spans="1:12" s="27" customFormat="1" ht="22.5" customHeight="1">
      <c r="A133" s="1">
        <v>7799</v>
      </c>
      <c r="B133" s="1" t="s">
        <v>129</v>
      </c>
      <c r="C133" s="17">
        <v>6000000</v>
      </c>
      <c r="D133" s="17"/>
      <c r="E133" s="49">
        <f>D133/C133</f>
        <v>0</v>
      </c>
      <c r="F133" s="70"/>
      <c r="G133" s="57"/>
      <c r="H133" s="57"/>
      <c r="I133" s="57"/>
      <c r="J133" s="57"/>
      <c r="K133" s="57"/>
      <c r="L133" s="57"/>
    </row>
    <row r="134" spans="1:12" s="27" customFormat="1" ht="22.5" customHeight="1">
      <c r="A134" s="144" t="s">
        <v>160</v>
      </c>
      <c r="B134" s="144"/>
      <c r="C134" s="109">
        <f>C131+C115+C40</f>
        <v>7660496000</v>
      </c>
      <c r="D134" s="109">
        <f>D131+D115+D40</f>
        <v>1959589446</v>
      </c>
      <c r="E134" s="49"/>
      <c r="F134" s="70"/>
      <c r="G134" s="57"/>
      <c r="H134" s="57"/>
      <c r="I134" s="57"/>
      <c r="J134" s="57"/>
      <c r="K134" s="57"/>
      <c r="L134" s="57"/>
    </row>
    <row r="135" ht="15.75">
      <c r="A135" s="24"/>
    </row>
    <row r="136" spans="1:6" ht="16.5">
      <c r="A136" s="30"/>
      <c r="D136" s="145" t="s">
        <v>29</v>
      </c>
      <c r="E136" s="145"/>
      <c r="F136" s="145"/>
    </row>
    <row r="137" spans="1:6" ht="16.5">
      <c r="A137" s="30"/>
      <c r="D137" s="146" t="s">
        <v>110</v>
      </c>
      <c r="E137" s="146"/>
      <c r="F137" s="146"/>
    </row>
    <row r="141" spans="4:6" ht="15.75">
      <c r="D141" s="139" t="s">
        <v>149</v>
      </c>
      <c r="E141" s="139"/>
      <c r="F141" s="139"/>
    </row>
  </sheetData>
  <sheetProtection/>
  <mergeCells count="22">
    <mergeCell ref="A134:B134"/>
    <mergeCell ref="D136:F136"/>
    <mergeCell ref="D137:F137"/>
    <mergeCell ref="D141:F141"/>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pageMargins left="0.9055118110236221" right="0.07874015748031496" top="0.2362204724409449" bottom="0.2755905511811024" header="0.31496062992125984" footer="0.3149606299212598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L140"/>
  <sheetViews>
    <sheetView zoomScalePageLayoutView="0" workbookViewId="0" topLeftCell="A1">
      <selection activeCell="H135" sqref="H135"/>
    </sheetView>
  </sheetViews>
  <sheetFormatPr defaultColWidth="9.00390625" defaultRowHeight="15.75"/>
  <cols>
    <col min="1" max="1" width="6.00390625" style="25" customWidth="1"/>
    <col min="2" max="2" width="31.00390625" style="4" customWidth="1"/>
    <col min="3" max="3" width="15.125" style="25" customWidth="1"/>
    <col min="4" max="4" width="16.125" style="25" customWidth="1"/>
    <col min="5" max="5" width="10.375" style="54" customWidth="1"/>
    <col min="6" max="6" width="10.50390625" style="71" customWidth="1"/>
    <col min="7" max="7" width="21.375" style="56" customWidth="1"/>
    <col min="8" max="8" width="19.875" style="56" customWidth="1"/>
    <col min="9" max="9" width="11.125" style="56" bestFit="1" customWidth="1"/>
    <col min="10" max="12" width="9.00390625" style="56" customWidth="1"/>
    <col min="13" max="16384" width="9.00390625" style="26" customWidth="1"/>
  </cols>
  <sheetData>
    <row r="1" spans="1:6" ht="22.5" customHeight="1">
      <c r="A1" s="127" t="s">
        <v>103</v>
      </c>
      <c r="B1" s="127"/>
      <c r="C1" s="127"/>
      <c r="D1" s="127"/>
      <c r="E1" s="127"/>
      <c r="F1" s="127"/>
    </row>
    <row r="2" spans="1:6" ht="21.75" customHeight="1">
      <c r="A2" s="124" t="s">
        <v>111</v>
      </c>
      <c r="B2" s="124"/>
      <c r="C2" s="124" t="s">
        <v>104</v>
      </c>
      <c r="D2" s="124"/>
      <c r="E2" s="124"/>
      <c r="F2" s="124"/>
    </row>
    <row r="3" spans="1:6" ht="21.75" customHeight="1">
      <c r="A3" s="124" t="s">
        <v>89</v>
      </c>
      <c r="B3" s="124"/>
      <c r="C3" s="125" t="s">
        <v>109</v>
      </c>
      <c r="D3" s="124"/>
      <c r="E3" s="124"/>
      <c r="F3" s="124"/>
    </row>
    <row r="4" spans="1:6" ht="21.75" customHeight="1">
      <c r="A4" s="31"/>
      <c r="B4" s="31"/>
      <c r="C4" s="126" t="s">
        <v>164</v>
      </c>
      <c r="D4" s="126"/>
      <c r="E4" s="126"/>
      <c r="F4" s="126"/>
    </row>
    <row r="5" spans="1:6" ht="39" customHeight="1">
      <c r="A5" s="128" t="s">
        <v>167</v>
      </c>
      <c r="B5" s="129"/>
      <c r="C5" s="129"/>
      <c r="D5" s="129"/>
      <c r="E5" s="129"/>
      <c r="F5" s="129"/>
    </row>
    <row r="6" spans="1:6" ht="15.75">
      <c r="A6" s="130" t="s">
        <v>25</v>
      </c>
      <c r="B6" s="130"/>
      <c r="C6" s="130"/>
      <c r="D6" s="130"/>
      <c r="E6" s="130"/>
      <c r="F6" s="130"/>
    </row>
    <row r="7" spans="1:6" ht="39.75" customHeight="1">
      <c r="A7" s="135" t="s">
        <v>107</v>
      </c>
      <c r="B7" s="136"/>
      <c r="C7" s="136"/>
      <c r="D7" s="136"/>
      <c r="E7" s="136"/>
      <c r="F7" s="136"/>
    </row>
    <row r="8" spans="1:6" ht="66.75" customHeight="1">
      <c r="A8" s="137" t="s">
        <v>108</v>
      </c>
      <c r="B8" s="138"/>
      <c r="C8" s="138"/>
      <c r="D8" s="138"/>
      <c r="E8" s="138"/>
      <c r="F8" s="138"/>
    </row>
    <row r="9" spans="1:6" ht="34.5" customHeight="1">
      <c r="A9" s="135" t="s">
        <v>166</v>
      </c>
      <c r="B9" s="135"/>
      <c r="C9" s="135"/>
      <c r="D9" s="135"/>
      <c r="E9" s="135"/>
      <c r="F9" s="135"/>
    </row>
    <row r="10" spans="1:6" ht="15.75">
      <c r="A10" s="131" t="s">
        <v>87</v>
      </c>
      <c r="B10" s="131"/>
      <c r="C10" s="131"/>
      <c r="D10" s="131"/>
      <c r="E10" s="131"/>
      <c r="F10" s="131"/>
    </row>
    <row r="11" spans="1:6" ht="15.75" customHeight="1">
      <c r="A11" s="140" t="s">
        <v>2</v>
      </c>
      <c r="B11" s="140" t="s">
        <v>3</v>
      </c>
      <c r="C11" s="140" t="s">
        <v>26</v>
      </c>
      <c r="D11" s="140" t="s">
        <v>162</v>
      </c>
      <c r="E11" s="132" t="s">
        <v>105</v>
      </c>
      <c r="F11" s="133" t="s">
        <v>106</v>
      </c>
    </row>
    <row r="12" spans="1:6" ht="75" customHeight="1">
      <c r="A12" s="140"/>
      <c r="B12" s="140"/>
      <c r="C12" s="140"/>
      <c r="D12" s="140"/>
      <c r="E12" s="132"/>
      <c r="F12" s="134"/>
    </row>
    <row r="13" spans="1:6" ht="22.5" customHeight="1" hidden="1">
      <c r="A13" s="5">
        <v>1</v>
      </c>
      <c r="B13" s="6" t="s">
        <v>9</v>
      </c>
      <c r="C13" s="5"/>
      <c r="D13" s="5"/>
      <c r="E13" s="46"/>
      <c r="F13" s="46"/>
    </row>
    <row r="14" spans="1:6" ht="22.5" customHeight="1" hidden="1">
      <c r="A14" s="5">
        <v>1.1</v>
      </c>
      <c r="B14" s="6" t="s">
        <v>10</v>
      </c>
      <c r="C14" s="5"/>
      <c r="D14" s="5"/>
      <c r="E14" s="46"/>
      <c r="F14" s="46"/>
    </row>
    <row r="15" spans="1:6" ht="22.5" customHeight="1" hidden="1">
      <c r="A15" s="5"/>
      <c r="B15" s="6" t="s">
        <v>11</v>
      </c>
      <c r="C15" s="5"/>
      <c r="D15" s="5"/>
      <c r="E15" s="46"/>
      <c r="F15" s="46"/>
    </row>
    <row r="16" spans="1:6" ht="22.5" customHeight="1" hidden="1">
      <c r="A16" s="5"/>
      <c r="B16" s="6" t="s">
        <v>12</v>
      </c>
      <c r="C16" s="5"/>
      <c r="D16" s="5"/>
      <c r="E16" s="46"/>
      <c r="F16" s="46"/>
    </row>
    <row r="17" spans="1:6" ht="22.5" customHeight="1" hidden="1">
      <c r="A17" s="5"/>
      <c r="B17" s="6" t="s">
        <v>27</v>
      </c>
      <c r="C17" s="5"/>
      <c r="D17" s="5"/>
      <c r="E17" s="46"/>
      <c r="F17" s="46"/>
    </row>
    <row r="18" spans="1:6" ht="22.5" customHeight="1" hidden="1">
      <c r="A18" s="5">
        <v>1.2</v>
      </c>
      <c r="B18" s="6" t="s">
        <v>13</v>
      </c>
      <c r="C18" s="5"/>
      <c r="D18" s="5"/>
      <c r="E18" s="46"/>
      <c r="F18" s="46"/>
    </row>
    <row r="19" spans="1:6" ht="22.5" customHeight="1" hidden="1">
      <c r="A19" s="5"/>
      <c r="B19" s="6" t="s">
        <v>14</v>
      </c>
      <c r="C19" s="5"/>
      <c r="D19" s="5"/>
      <c r="E19" s="46"/>
      <c r="F19" s="46"/>
    </row>
    <row r="20" spans="1:6" ht="22.5" customHeight="1" hidden="1">
      <c r="A20" s="5"/>
      <c r="B20" s="6" t="s">
        <v>15</v>
      </c>
      <c r="C20" s="5"/>
      <c r="D20" s="5"/>
      <c r="E20" s="46"/>
      <c r="F20" s="46"/>
    </row>
    <row r="21" spans="1:6" ht="22.5" customHeight="1" hidden="1">
      <c r="A21" s="5"/>
      <c r="B21" s="6" t="s">
        <v>27</v>
      </c>
      <c r="C21" s="5"/>
      <c r="D21" s="5"/>
      <c r="E21" s="46"/>
      <c r="F21" s="46"/>
    </row>
    <row r="22" spans="1:6" ht="22.5" customHeight="1" hidden="1">
      <c r="A22" s="5">
        <v>2</v>
      </c>
      <c r="B22" s="6" t="s">
        <v>16</v>
      </c>
      <c r="C22" s="5"/>
      <c r="D22" s="5"/>
      <c r="E22" s="46"/>
      <c r="F22" s="46"/>
    </row>
    <row r="23" spans="1:6" ht="22.5" customHeight="1" hidden="1">
      <c r="A23" s="5">
        <v>2.1</v>
      </c>
      <c r="B23" s="6" t="s">
        <v>28</v>
      </c>
      <c r="C23" s="5"/>
      <c r="D23" s="5"/>
      <c r="E23" s="46"/>
      <c r="F23" s="46"/>
    </row>
    <row r="24" spans="1:6" ht="22.5" customHeight="1" hidden="1">
      <c r="A24" s="5" t="s">
        <v>17</v>
      </c>
      <c r="B24" s="6" t="s">
        <v>18</v>
      </c>
      <c r="C24" s="5"/>
      <c r="D24" s="5"/>
      <c r="E24" s="46"/>
      <c r="F24" s="46"/>
    </row>
    <row r="25" spans="1:6" ht="22.5" customHeight="1" hidden="1">
      <c r="A25" s="5" t="s">
        <v>19</v>
      </c>
      <c r="B25" s="6" t="s">
        <v>6</v>
      </c>
      <c r="C25" s="5"/>
      <c r="D25" s="5"/>
      <c r="E25" s="46"/>
      <c r="F25" s="46"/>
    </row>
    <row r="26" spans="1:6" ht="22.5" customHeight="1" hidden="1">
      <c r="A26" s="5">
        <v>2.2</v>
      </c>
      <c r="B26" s="6" t="s">
        <v>4</v>
      </c>
      <c r="C26" s="5"/>
      <c r="D26" s="5"/>
      <c r="E26" s="46"/>
      <c r="F26" s="46"/>
    </row>
    <row r="27" spans="1:6" ht="22.5" customHeight="1" hidden="1">
      <c r="A27" s="5" t="s">
        <v>17</v>
      </c>
      <c r="B27" s="6" t="s">
        <v>20</v>
      </c>
      <c r="C27" s="5"/>
      <c r="D27" s="5"/>
      <c r="E27" s="46"/>
      <c r="F27" s="46"/>
    </row>
    <row r="28" spans="1:6" ht="22.5" customHeight="1" hidden="1">
      <c r="A28" s="5" t="s">
        <v>19</v>
      </c>
      <c r="B28" s="6" t="s">
        <v>5</v>
      </c>
      <c r="C28" s="5"/>
      <c r="D28" s="5"/>
      <c r="E28" s="46"/>
      <c r="F28" s="46"/>
    </row>
    <row r="29" spans="1:6" ht="22.5" customHeight="1" hidden="1">
      <c r="A29" s="5">
        <v>3</v>
      </c>
      <c r="B29" s="6" t="s">
        <v>21</v>
      </c>
      <c r="C29" s="5"/>
      <c r="D29" s="5"/>
      <c r="E29" s="46"/>
      <c r="F29" s="46"/>
    </row>
    <row r="30" spans="1:6" ht="22.5" customHeight="1" hidden="1">
      <c r="A30" s="5">
        <v>3.1</v>
      </c>
      <c r="B30" s="6" t="s">
        <v>10</v>
      </c>
      <c r="C30" s="5"/>
      <c r="D30" s="5"/>
      <c r="E30" s="46"/>
      <c r="F30" s="46"/>
    </row>
    <row r="31" spans="1:6" ht="22.5" customHeight="1" hidden="1">
      <c r="A31" s="5"/>
      <c r="B31" s="6" t="s">
        <v>11</v>
      </c>
      <c r="C31" s="5"/>
      <c r="D31" s="5"/>
      <c r="E31" s="46"/>
      <c r="F31" s="46"/>
    </row>
    <row r="32" spans="1:6" ht="22.5" customHeight="1" hidden="1">
      <c r="A32" s="5"/>
      <c r="B32" s="6" t="s">
        <v>12</v>
      </c>
      <c r="C32" s="5"/>
      <c r="D32" s="5"/>
      <c r="E32" s="46"/>
      <c r="F32" s="46"/>
    </row>
    <row r="33" spans="1:6" ht="22.5" customHeight="1" hidden="1">
      <c r="A33" s="5"/>
      <c r="B33" s="6" t="s">
        <v>27</v>
      </c>
      <c r="C33" s="5"/>
      <c r="D33" s="5"/>
      <c r="E33" s="46"/>
      <c r="F33" s="46"/>
    </row>
    <row r="34" spans="1:6" ht="22.5" customHeight="1" hidden="1">
      <c r="A34" s="5">
        <v>3.2</v>
      </c>
      <c r="B34" s="6" t="s">
        <v>13</v>
      </c>
      <c r="C34" s="5"/>
      <c r="D34" s="5"/>
      <c r="E34" s="46"/>
      <c r="F34" s="46"/>
    </row>
    <row r="35" spans="1:6" ht="22.5" customHeight="1" hidden="1">
      <c r="A35" s="5"/>
      <c r="B35" s="6" t="s">
        <v>14</v>
      </c>
      <c r="C35" s="5"/>
      <c r="D35" s="5"/>
      <c r="E35" s="46"/>
      <c r="F35" s="46"/>
    </row>
    <row r="36" spans="1:6" ht="22.5" customHeight="1" hidden="1">
      <c r="A36" s="5"/>
      <c r="B36" s="6" t="s">
        <v>15</v>
      </c>
      <c r="C36" s="5"/>
      <c r="D36" s="5"/>
      <c r="E36" s="46"/>
      <c r="F36" s="46"/>
    </row>
    <row r="37" spans="1:6" ht="22.5" customHeight="1" hidden="1">
      <c r="A37" s="5"/>
      <c r="B37" s="6" t="s">
        <v>27</v>
      </c>
      <c r="C37" s="5"/>
      <c r="D37" s="5"/>
      <c r="E37" s="46"/>
      <c r="F37" s="46"/>
    </row>
    <row r="38" spans="1:12" s="29" customFormat="1" ht="22.5" customHeight="1">
      <c r="A38" s="36" t="s">
        <v>1</v>
      </c>
      <c r="B38" s="37" t="s">
        <v>22</v>
      </c>
      <c r="C38" s="7">
        <f>C39</f>
        <v>7105865000</v>
      </c>
      <c r="D38" s="112">
        <f>D39</f>
        <v>3595444303</v>
      </c>
      <c r="E38" s="49">
        <f aca="true" t="shared" si="0" ref="E38:E74">D38/C38</f>
        <v>0.5059826358930264</v>
      </c>
      <c r="F38" s="48">
        <f>G38/D38</f>
        <v>0</v>
      </c>
      <c r="G38" s="58"/>
      <c r="H38" s="58"/>
      <c r="I38" s="58"/>
      <c r="J38" s="58"/>
      <c r="K38" s="58"/>
      <c r="L38" s="58"/>
    </row>
    <row r="39" spans="1:12" s="29" customFormat="1" ht="36" customHeight="1">
      <c r="A39" s="36">
        <v>1</v>
      </c>
      <c r="B39" s="37" t="s">
        <v>7</v>
      </c>
      <c r="C39" s="7">
        <f>C40</f>
        <v>7105865000</v>
      </c>
      <c r="D39" s="7">
        <f>D40</f>
        <v>3595444303</v>
      </c>
      <c r="E39" s="49">
        <f t="shared" si="0"/>
        <v>0.5059826358930264</v>
      </c>
      <c r="F39" s="48">
        <f>G39/D39</f>
        <v>0</v>
      </c>
      <c r="G39" s="7"/>
      <c r="H39" s="58"/>
      <c r="I39" s="58"/>
      <c r="J39" s="58"/>
      <c r="K39" s="58"/>
      <c r="L39" s="58"/>
    </row>
    <row r="40" spans="1:12" s="29" customFormat="1" ht="22.5" customHeight="1">
      <c r="A40" s="95">
        <v>1.1</v>
      </c>
      <c r="B40" s="96" t="s">
        <v>20</v>
      </c>
      <c r="C40" s="102">
        <f>C41+C43+C45+C50+C52+C55+C60+C62+C66+C70+C75+C79+C85+C89+C96+C98+C109</f>
        <v>7105865000</v>
      </c>
      <c r="D40" s="102">
        <f>D41+D43+D45+D50+D52+D55+D60+D62+D66+D70+D75+D79+D85+D89+D96+D98+D109</f>
        <v>3595444303</v>
      </c>
      <c r="E40" s="97">
        <f t="shared" si="0"/>
        <v>0.5059826358930264</v>
      </c>
      <c r="F40" s="101">
        <f>G40/D40</f>
        <v>0</v>
      </c>
      <c r="G40" s="7"/>
      <c r="I40" s="58"/>
      <c r="J40" s="58"/>
      <c r="K40" s="58"/>
      <c r="L40" s="58"/>
    </row>
    <row r="41" spans="1:12" s="27" customFormat="1" ht="22.5" customHeight="1">
      <c r="A41" s="33">
        <v>6000</v>
      </c>
      <c r="B41" s="8" t="s">
        <v>35</v>
      </c>
      <c r="C41" s="28">
        <f>SUM(C42:C42)</f>
        <v>2872438093</v>
      </c>
      <c r="D41" s="28">
        <f>SUM(D42:D42)</f>
        <v>1565155600</v>
      </c>
      <c r="E41" s="49">
        <f t="shared" si="0"/>
        <v>0.5448874960314071</v>
      </c>
      <c r="F41" s="48">
        <f>G41/D41</f>
        <v>0.7588071754654937</v>
      </c>
      <c r="G41" s="57">
        <f>'[2]6 THANG '!$D$41</f>
        <v>1187651300</v>
      </c>
      <c r="H41" s="57"/>
      <c r="I41" s="57"/>
      <c r="J41" s="57"/>
      <c r="K41" s="57"/>
      <c r="L41" s="57"/>
    </row>
    <row r="42" spans="1:12" s="27" customFormat="1" ht="22.5" customHeight="1">
      <c r="A42" s="15">
        <v>6001</v>
      </c>
      <c r="B42" s="1" t="s">
        <v>30</v>
      </c>
      <c r="C42" s="62">
        <v>2872438093</v>
      </c>
      <c r="D42" s="61">
        <v>1565155600</v>
      </c>
      <c r="E42" s="49">
        <f t="shared" si="0"/>
        <v>0.5448874960314071</v>
      </c>
      <c r="F42" s="49"/>
      <c r="G42" s="57"/>
      <c r="H42" s="57"/>
      <c r="I42" s="57"/>
      <c r="J42" s="57"/>
      <c r="K42" s="57"/>
      <c r="L42" s="57"/>
    </row>
    <row r="43" spans="1:12" s="29" customFormat="1" ht="33.75" customHeight="1">
      <c r="A43" s="33">
        <v>6050</v>
      </c>
      <c r="B43" s="98" t="s">
        <v>134</v>
      </c>
      <c r="C43" s="28">
        <f>C44</f>
        <v>173432560</v>
      </c>
      <c r="D43" s="28">
        <f>D44</f>
        <v>163761000</v>
      </c>
      <c r="E43" s="49">
        <f t="shared" si="0"/>
        <v>0.9442344620871652</v>
      </c>
      <c r="F43" s="48">
        <f>G43/D43</f>
        <v>1</v>
      </c>
      <c r="G43" s="58">
        <f>'[2]6 THANG '!$D$43</f>
        <v>163761000</v>
      </c>
      <c r="H43" s="58"/>
      <c r="I43" s="58"/>
      <c r="J43" s="58"/>
      <c r="K43" s="58"/>
      <c r="L43" s="58"/>
    </row>
    <row r="44" spans="1:12" s="27" customFormat="1" ht="35.25" customHeight="1">
      <c r="A44" s="15">
        <v>6051</v>
      </c>
      <c r="B44" s="19" t="s">
        <v>134</v>
      </c>
      <c r="C44" s="62">
        <v>173432560</v>
      </c>
      <c r="D44" s="61">
        <f>81880500*2</f>
        <v>163761000</v>
      </c>
      <c r="E44" s="49">
        <f t="shared" si="0"/>
        <v>0.9442344620871652</v>
      </c>
      <c r="F44" s="49"/>
      <c r="G44" s="57"/>
      <c r="H44" s="57"/>
      <c r="I44" s="57"/>
      <c r="J44" s="57"/>
      <c r="K44" s="57"/>
      <c r="L44" s="57"/>
    </row>
    <row r="45" spans="1:12" s="27" customFormat="1" ht="22.5" customHeight="1">
      <c r="A45" s="33">
        <v>6100</v>
      </c>
      <c r="B45" s="8" t="s">
        <v>36</v>
      </c>
      <c r="C45" s="28">
        <f>SUM(C46:C49)</f>
        <v>1649880671</v>
      </c>
      <c r="D45" s="28">
        <f>SUM(D46:D49)</f>
        <v>868642646</v>
      </c>
      <c r="E45" s="49">
        <f t="shared" si="0"/>
        <v>0.5264881644279836</v>
      </c>
      <c r="F45" s="48">
        <f>G45/D45</f>
        <v>0.7478453930294369</v>
      </c>
      <c r="G45" s="57">
        <f>'[2]6 THANG '!$D$45</f>
        <v>649610401</v>
      </c>
      <c r="H45" s="57"/>
      <c r="I45" s="57"/>
      <c r="J45" s="57"/>
      <c r="K45" s="57"/>
      <c r="L45" s="57"/>
    </row>
    <row r="46" spans="1:12" s="27" customFormat="1" ht="22.5" customHeight="1">
      <c r="A46" s="15">
        <v>6101</v>
      </c>
      <c r="B46" s="1" t="s">
        <v>32</v>
      </c>
      <c r="C46" s="62">
        <v>40230000</v>
      </c>
      <c r="D46" s="61">
        <v>22797000</v>
      </c>
      <c r="E46" s="49">
        <f t="shared" si="0"/>
        <v>0.5666666666666667</v>
      </c>
      <c r="F46" s="49"/>
      <c r="G46" s="57"/>
      <c r="H46" s="57"/>
      <c r="I46" s="57"/>
      <c r="J46" s="57"/>
      <c r="K46" s="57"/>
      <c r="L46" s="57"/>
    </row>
    <row r="47" spans="1:12" s="27" customFormat="1" ht="22.5" customHeight="1">
      <c r="A47" s="15">
        <v>6112</v>
      </c>
      <c r="B47" s="1" t="s">
        <v>33</v>
      </c>
      <c r="C47" s="62">
        <v>1006897991</v>
      </c>
      <c r="D47" s="61">
        <v>527055319</v>
      </c>
      <c r="E47" s="49">
        <f t="shared" si="0"/>
        <v>0.5234446028406069</v>
      </c>
      <c r="F47" s="49"/>
      <c r="G47" s="57"/>
      <c r="H47" s="57"/>
      <c r="I47" s="57"/>
      <c r="J47" s="57"/>
      <c r="K47" s="57"/>
      <c r="L47" s="57"/>
    </row>
    <row r="48" spans="1:12" s="27" customFormat="1" ht="22.5" customHeight="1">
      <c r="A48" s="15">
        <v>6113</v>
      </c>
      <c r="B48" s="1" t="s">
        <v>34</v>
      </c>
      <c r="C48" s="62">
        <v>8940000</v>
      </c>
      <c r="D48" s="61">
        <v>4470000</v>
      </c>
      <c r="E48" s="49">
        <f t="shared" si="0"/>
        <v>0.5</v>
      </c>
      <c r="F48" s="49"/>
      <c r="G48" s="57"/>
      <c r="H48" s="57"/>
      <c r="I48" s="57"/>
      <c r="J48" s="57"/>
      <c r="K48" s="57"/>
      <c r="L48" s="57"/>
    </row>
    <row r="49" spans="1:12" s="27" customFormat="1" ht="22.5" customHeight="1">
      <c r="A49" s="15">
        <v>6115</v>
      </c>
      <c r="B49" s="1" t="s">
        <v>95</v>
      </c>
      <c r="C49" s="62">
        <v>593812680</v>
      </c>
      <c r="D49" s="61">
        <v>314320327</v>
      </c>
      <c r="E49" s="49">
        <f t="shared" si="0"/>
        <v>0.5293257244018433</v>
      </c>
      <c r="F49" s="49"/>
      <c r="G49" s="57"/>
      <c r="H49" s="57"/>
      <c r="I49" s="57"/>
      <c r="J49" s="57"/>
      <c r="K49" s="57"/>
      <c r="L49" s="57"/>
    </row>
    <row r="50" spans="1:12" s="27" customFormat="1" ht="22.5" customHeight="1">
      <c r="A50" s="33">
        <v>6200</v>
      </c>
      <c r="B50" s="8" t="s">
        <v>146</v>
      </c>
      <c r="C50" s="28">
        <f>C51</f>
        <v>60541000</v>
      </c>
      <c r="D50" s="61"/>
      <c r="E50" s="49"/>
      <c r="F50" s="48"/>
      <c r="G50" s="57"/>
      <c r="H50" s="57"/>
      <c r="I50" s="57"/>
      <c r="J50" s="57"/>
      <c r="K50" s="57"/>
      <c r="L50" s="57"/>
    </row>
    <row r="51" spans="1:12" s="41" customFormat="1" ht="22.5" customHeight="1">
      <c r="A51" s="15">
        <v>6201</v>
      </c>
      <c r="B51" s="1" t="s">
        <v>147</v>
      </c>
      <c r="C51" s="62">
        <v>60541000</v>
      </c>
      <c r="D51" s="94"/>
      <c r="E51" s="49">
        <f t="shared" si="0"/>
        <v>0</v>
      </c>
      <c r="F51" s="48"/>
      <c r="G51" s="59"/>
      <c r="H51" s="59"/>
      <c r="I51" s="59"/>
      <c r="J51" s="59"/>
      <c r="K51" s="59"/>
      <c r="L51" s="59"/>
    </row>
    <row r="52" spans="1:12" s="27" customFormat="1" ht="22.5" customHeight="1">
      <c r="A52" s="33">
        <v>6250</v>
      </c>
      <c r="B52" s="8" t="s">
        <v>37</v>
      </c>
      <c r="C52" s="28">
        <f>C53+C54</f>
        <v>7350000</v>
      </c>
      <c r="D52" s="28">
        <f>SUM(D53:D54)</f>
        <v>4031000</v>
      </c>
      <c r="E52" s="49">
        <f>D52/C52</f>
        <v>0.5484353741496598</v>
      </c>
      <c r="F52" s="48">
        <f>G52/D52</f>
        <v>0.7886380550731829</v>
      </c>
      <c r="G52" s="57">
        <f>'[2]6 THANG '!$D$52</f>
        <v>3179000</v>
      </c>
      <c r="H52" s="57"/>
      <c r="I52" s="57"/>
      <c r="J52" s="57"/>
      <c r="K52" s="57"/>
      <c r="L52" s="57"/>
    </row>
    <row r="53" spans="1:12" s="27" customFormat="1" ht="22.5" customHeight="1">
      <c r="A53" s="15">
        <v>6253</v>
      </c>
      <c r="B53" s="1" t="s">
        <v>38</v>
      </c>
      <c r="C53" s="62">
        <v>3318000</v>
      </c>
      <c r="D53" s="62">
        <v>1956000</v>
      </c>
      <c r="E53" s="49">
        <f t="shared" si="0"/>
        <v>0.5895117540687161</v>
      </c>
      <c r="F53" s="46"/>
      <c r="G53" s="57"/>
      <c r="H53" s="57"/>
      <c r="I53" s="57"/>
      <c r="J53" s="57"/>
      <c r="K53" s="57"/>
      <c r="L53" s="57"/>
    </row>
    <row r="54" spans="1:12" s="27" customFormat="1" ht="22.5" customHeight="1">
      <c r="A54" s="15">
        <v>6299</v>
      </c>
      <c r="B54" s="1" t="s">
        <v>39</v>
      </c>
      <c r="C54" s="62">
        <v>4032000</v>
      </c>
      <c r="D54" s="62">
        <v>2075000</v>
      </c>
      <c r="E54" s="49">
        <f t="shared" si="0"/>
        <v>0.5146329365079365</v>
      </c>
      <c r="F54" s="46"/>
      <c r="G54" s="57"/>
      <c r="H54" s="57"/>
      <c r="I54" s="57"/>
      <c r="J54" s="57"/>
      <c r="K54" s="57"/>
      <c r="L54" s="57"/>
    </row>
    <row r="55" spans="1:12" s="27" customFormat="1" ht="22.5" customHeight="1">
      <c r="A55" s="33">
        <v>6300</v>
      </c>
      <c r="B55" s="8" t="s">
        <v>40</v>
      </c>
      <c r="C55" s="28">
        <f>SUM(C56:C59)</f>
        <v>824022676</v>
      </c>
      <c r="D55" s="28">
        <f>SUM(D56:D59)</f>
        <v>447022913</v>
      </c>
      <c r="E55" s="48"/>
      <c r="F55" s="48">
        <f>G55/D55</f>
        <v>0.7548714219935299</v>
      </c>
      <c r="G55" s="57">
        <f>'[2]6 THANG '!$D$55</f>
        <v>337444822</v>
      </c>
      <c r="H55" s="57"/>
      <c r="I55" s="57"/>
      <c r="J55" s="57"/>
      <c r="K55" s="57"/>
      <c r="L55" s="57"/>
    </row>
    <row r="56" spans="1:12" s="27" customFormat="1" ht="22.5" customHeight="1">
      <c r="A56" s="15">
        <v>6301</v>
      </c>
      <c r="B56" s="1" t="s">
        <v>41</v>
      </c>
      <c r="C56" s="62">
        <v>613633830</v>
      </c>
      <c r="D56" s="62">
        <v>332897763</v>
      </c>
      <c r="E56" s="49">
        <f t="shared" si="0"/>
        <v>0.5425022981539332</v>
      </c>
      <c r="F56" s="49"/>
      <c r="G56" s="57"/>
      <c r="H56" s="57"/>
      <c r="I56" s="57"/>
      <c r="J56" s="57"/>
      <c r="K56" s="57"/>
      <c r="L56" s="57"/>
    </row>
    <row r="57" spans="1:12" s="27" customFormat="1" ht="22.5" customHeight="1">
      <c r="A57" s="15">
        <v>6302</v>
      </c>
      <c r="B57" s="1" t="s">
        <v>42</v>
      </c>
      <c r="C57" s="62">
        <v>105194423</v>
      </c>
      <c r="D57" s="62">
        <v>57068187</v>
      </c>
      <c r="E57" s="49">
        <f t="shared" si="0"/>
        <v>0.5425020202829574</v>
      </c>
      <c r="F57" s="49"/>
      <c r="G57" s="57"/>
      <c r="H57" s="57"/>
      <c r="I57" s="57"/>
      <c r="J57" s="57"/>
      <c r="K57" s="57"/>
      <c r="L57" s="57"/>
    </row>
    <row r="58" spans="1:12" s="27" customFormat="1" ht="22.5" customHeight="1">
      <c r="A58" s="15">
        <v>6303</v>
      </c>
      <c r="B58" s="1" t="s">
        <v>43</v>
      </c>
      <c r="C58" s="62">
        <v>70129615</v>
      </c>
      <c r="D58" s="62">
        <v>38034233</v>
      </c>
      <c r="E58" s="49">
        <f t="shared" si="0"/>
        <v>0.5423419620940454</v>
      </c>
      <c r="F58" s="49"/>
      <c r="G58" s="57"/>
      <c r="H58" s="57"/>
      <c r="I58" s="57"/>
      <c r="J58" s="57"/>
      <c r="K58" s="57"/>
      <c r="L58" s="57"/>
    </row>
    <row r="59" spans="1:12" s="27" customFormat="1" ht="22.5" customHeight="1">
      <c r="A59" s="15">
        <v>6304</v>
      </c>
      <c r="B59" s="1" t="s">
        <v>44</v>
      </c>
      <c r="C59" s="62">
        <v>35064808</v>
      </c>
      <c r="D59" s="62">
        <v>19022730</v>
      </c>
      <c r="E59" s="49">
        <f t="shared" si="0"/>
        <v>0.5425020436444425</v>
      </c>
      <c r="F59" s="49"/>
      <c r="G59" s="57"/>
      <c r="H59" s="57"/>
      <c r="I59" s="57"/>
      <c r="J59" s="57"/>
      <c r="K59" s="57"/>
      <c r="L59" s="57"/>
    </row>
    <row r="60" spans="1:12" s="27" customFormat="1" ht="22.5" customHeight="1">
      <c r="A60" s="104">
        <v>6400</v>
      </c>
      <c r="B60" s="43" t="s">
        <v>79</v>
      </c>
      <c r="C60" s="63">
        <f>C61</f>
        <v>15000000</v>
      </c>
      <c r="D60" s="63">
        <f>D61</f>
        <v>3000000</v>
      </c>
      <c r="E60" s="12">
        <f>E61</f>
        <v>0.2</v>
      </c>
      <c r="F60" s="48">
        <f>G60/D60</f>
        <v>1</v>
      </c>
      <c r="G60" s="57">
        <f>'[2]6 THANG '!$D$60</f>
        <v>3000000</v>
      </c>
      <c r="H60" s="57"/>
      <c r="I60" s="57"/>
      <c r="J60" s="57"/>
      <c r="K60" s="57"/>
      <c r="L60" s="57"/>
    </row>
    <row r="61" spans="1:12" s="27" customFormat="1" ht="22.5" customHeight="1">
      <c r="A61" s="44">
        <v>6404</v>
      </c>
      <c r="B61" s="60" t="s">
        <v>131</v>
      </c>
      <c r="C61" s="62">
        <v>15000000</v>
      </c>
      <c r="D61" s="62">
        <v>3000000</v>
      </c>
      <c r="E61" s="49">
        <f t="shared" si="0"/>
        <v>0.2</v>
      </c>
      <c r="F61" s="49"/>
      <c r="G61" s="57"/>
      <c r="H61" s="57"/>
      <c r="I61" s="57"/>
      <c r="J61" s="57"/>
      <c r="K61" s="57"/>
      <c r="L61" s="57"/>
    </row>
    <row r="62" spans="1:12" s="27" customFormat="1" ht="22.5" customHeight="1">
      <c r="A62" s="33">
        <v>6500</v>
      </c>
      <c r="B62" s="8" t="s">
        <v>45</v>
      </c>
      <c r="C62" s="3">
        <f>SUM(C63:C65)</f>
        <v>99300000</v>
      </c>
      <c r="D62" s="3">
        <f>SUM(D63:D65)</f>
        <v>39964386</v>
      </c>
      <c r="E62" s="74">
        <f>SUM(E63:E65)</f>
        <v>0.5224102745098039</v>
      </c>
      <c r="F62" s="48">
        <f>G62/D62</f>
        <v>0.9215855587021905</v>
      </c>
      <c r="G62" s="57">
        <f>'[2]6 THANG '!$D$62</f>
        <v>36830601</v>
      </c>
      <c r="H62" s="57"/>
      <c r="I62" s="57"/>
      <c r="J62" s="57"/>
      <c r="K62" s="57"/>
      <c r="L62" s="57"/>
    </row>
    <row r="63" spans="1:12" s="27" customFormat="1" ht="22.5" customHeight="1">
      <c r="A63" s="15">
        <v>6501</v>
      </c>
      <c r="B63" s="1" t="s">
        <v>46</v>
      </c>
      <c r="C63" s="17">
        <v>76500000</v>
      </c>
      <c r="D63" s="62">
        <v>39964386</v>
      </c>
      <c r="E63" s="49">
        <f t="shared" si="0"/>
        <v>0.5224102745098039</v>
      </c>
      <c r="F63" s="49"/>
      <c r="G63" s="57"/>
      <c r="H63" s="57"/>
      <c r="I63" s="57"/>
      <c r="J63" s="57"/>
      <c r="K63" s="57"/>
      <c r="L63" s="57"/>
    </row>
    <row r="64" spans="1:12" s="27" customFormat="1" ht="22.5" customHeight="1">
      <c r="A64" s="15">
        <v>6502</v>
      </c>
      <c r="B64" s="1" t="s">
        <v>47</v>
      </c>
      <c r="C64" s="17">
        <v>4800000</v>
      </c>
      <c r="D64" s="62"/>
      <c r="E64" s="49">
        <f t="shared" si="0"/>
        <v>0</v>
      </c>
      <c r="F64" s="49"/>
      <c r="G64" s="57"/>
      <c r="H64" s="57"/>
      <c r="I64" s="57"/>
      <c r="J64" s="57"/>
      <c r="K64" s="57"/>
      <c r="L64" s="57"/>
    </row>
    <row r="65" spans="1:12" s="27" customFormat="1" ht="22.5" customHeight="1">
      <c r="A65" s="15">
        <v>6504</v>
      </c>
      <c r="B65" s="1" t="s">
        <v>48</v>
      </c>
      <c r="C65" s="17">
        <v>18000000</v>
      </c>
      <c r="D65" s="62"/>
      <c r="E65" s="49">
        <f t="shared" si="0"/>
        <v>0</v>
      </c>
      <c r="F65" s="49"/>
      <c r="G65" s="57"/>
      <c r="H65" s="57"/>
      <c r="I65" s="57"/>
      <c r="J65" s="57"/>
      <c r="K65" s="57"/>
      <c r="L65" s="57"/>
    </row>
    <row r="66" spans="1:12" s="27" customFormat="1" ht="22.5" customHeight="1">
      <c r="A66" s="33">
        <v>6550</v>
      </c>
      <c r="B66" s="8" t="s">
        <v>49</v>
      </c>
      <c r="C66" s="3">
        <f>SUM(C67:C69)</f>
        <v>150112200</v>
      </c>
      <c r="D66" s="3">
        <f>SUM(D67:D69)</f>
        <v>85992210</v>
      </c>
      <c r="E66" s="74">
        <f>SUM(E67:E69)</f>
        <v>1.5255654018469347</v>
      </c>
      <c r="F66" s="48">
        <f>G66/D66</f>
        <v>0.7122040473201002</v>
      </c>
      <c r="G66" s="57">
        <f>'[2]6 THANG '!$D$66</f>
        <v>61244000</v>
      </c>
      <c r="H66" s="57"/>
      <c r="I66" s="57"/>
      <c r="J66" s="57"/>
      <c r="K66" s="57"/>
      <c r="L66" s="57"/>
    </row>
    <row r="67" spans="1:12" s="27" customFormat="1" ht="22.5" customHeight="1">
      <c r="A67" s="15">
        <v>6551</v>
      </c>
      <c r="B67" s="1" t="s">
        <v>50</v>
      </c>
      <c r="C67" s="17">
        <v>43212200</v>
      </c>
      <c r="D67" s="62">
        <v>33470350</v>
      </c>
      <c r="E67" s="49">
        <f t="shared" si="0"/>
        <v>0.7745578794877372</v>
      </c>
      <c r="F67" s="49"/>
      <c r="G67" s="57"/>
      <c r="H67" s="57"/>
      <c r="I67" s="57"/>
      <c r="J67" s="57"/>
      <c r="K67" s="57"/>
      <c r="L67" s="57"/>
    </row>
    <row r="68" spans="1:12" s="27" customFormat="1" ht="22.5" customHeight="1">
      <c r="A68" s="15">
        <v>6552</v>
      </c>
      <c r="B68" s="1" t="s">
        <v>51</v>
      </c>
      <c r="C68" s="17">
        <v>8400000</v>
      </c>
      <c r="D68" s="62">
        <v>2000000</v>
      </c>
      <c r="E68" s="49">
        <f t="shared" si="0"/>
        <v>0.23809523809523808</v>
      </c>
      <c r="F68" s="49"/>
      <c r="G68" s="57"/>
      <c r="H68" s="57"/>
      <c r="I68" s="57"/>
      <c r="J68" s="57"/>
      <c r="K68" s="57"/>
      <c r="L68" s="57"/>
    </row>
    <row r="69" spans="1:12" s="27" customFormat="1" ht="22.5" customHeight="1">
      <c r="A69" s="15">
        <v>6559</v>
      </c>
      <c r="B69" s="1" t="s">
        <v>52</v>
      </c>
      <c r="C69" s="17">
        <v>98500000</v>
      </c>
      <c r="D69" s="62">
        <v>50521860</v>
      </c>
      <c r="E69" s="49">
        <f t="shared" si="0"/>
        <v>0.5129122842639594</v>
      </c>
      <c r="F69" s="70"/>
      <c r="G69" s="57"/>
      <c r="H69" s="57"/>
      <c r="I69" s="57"/>
      <c r="J69" s="57"/>
      <c r="K69" s="57"/>
      <c r="L69" s="57"/>
    </row>
    <row r="70" spans="1:12" s="27" customFormat="1" ht="22.5" customHeight="1">
      <c r="A70" s="33">
        <v>6600</v>
      </c>
      <c r="B70" s="8" t="s">
        <v>53</v>
      </c>
      <c r="C70" s="3">
        <f>SUM(C71:C74)</f>
        <v>18600000</v>
      </c>
      <c r="D70" s="3">
        <f>SUM(D71:D74)</f>
        <v>5186000</v>
      </c>
      <c r="E70" s="74">
        <f>SUM(E71:E74)</f>
        <v>0.843968253968254</v>
      </c>
      <c r="F70" s="48">
        <f>G70/D70</f>
        <v>0.37254145777092174</v>
      </c>
      <c r="G70" s="57">
        <f>'[2]6 THANG '!$D$71</f>
        <v>1932000</v>
      </c>
      <c r="H70" s="57"/>
      <c r="I70" s="57"/>
      <c r="J70" s="57"/>
      <c r="K70" s="57"/>
      <c r="L70" s="57"/>
    </row>
    <row r="71" spans="1:12" s="27" customFormat="1" ht="22.5" customHeight="1">
      <c r="A71" s="15">
        <v>6601</v>
      </c>
      <c r="B71" s="1" t="s">
        <v>54</v>
      </c>
      <c r="C71" s="17">
        <v>1800000</v>
      </c>
      <c r="D71" s="62">
        <v>110000</v>
      </c>
      <c r="E71" s="49">
        <f t="shared" si="0"/>
        <v>0.06111111111111111</v>
      </c>
      <c r="F71" s="49"/>
      <c r="G71" s="57"/>
      <c r="H71" s="57"/>
      <c r="I71" s="57"/>
      <c r="J71" s="57"/>
      <c r="K71" s="57"/>
      <c r="L71" s="57"/>
    </row>
    <row r="72" spans="1:12" s="27" customFormat="1" ht="22.5" customHeight="1">
      <c r="A72" s="15">
        <v>6605</v>
      </c>
      <c r="B72" s="1" t="s">
        <v>56</v>
      </c>
      <c r="C72" s="17">
        <v>8400000</v>
      </c>
      <c r="D72" s="62">
        <v>2376000</v>
      </c>
      <c r="E72" s="49">
        <f t="shared" si="0"/>
        <v>0.28285714285714286</v>
      </c>
      <c r="F72" s="49"/>
      <c r="G72" s="57"/>
      <c r="H72" s="57"/>
      <c r="I72" s="57"/>
      <c r="J72" s="57"/>
      <c r="K72" s="57"/>
      <c r="L72" s="57"/>
    </row>
    <row r="73" spans="1:12" s="27" customFormat="1" ht="22.5" customHeight="1">
      <c r="A73" s="15">
        <v>6608</v>
      </c>
      <c r="B73" s="1" t="s">
        <v>55</v>
      </c>
      <c r="C73" s="17">
        <v>3000000</v>
      </c>
      <c r="D73" s="62"/>
      <c r="E73" s="49"/>
      <c r="F73" s="49"/>
      <c r="G73" s="57"/>
      <c r="H73" s="57"/>
      <c r="I73" s="57"/>
      <c r="J73" s="57"/>
      <c r="K73" s="57"/>
      <c r="L73" s="57"/>
    </row>
    <row r="74" spans="1:12" s="27" customFormat="1" ht="22.5" customHeight="1">
      <c r="A74" s="15">
        <v>6618</v>
      </c>
      <c r="B74" s="1" t="s">
        <v>91</v>
      </c>
      <c r="C74" s="17">
        <v>5400000</v>
      </c>
      <c r="D74" s="62">
        <f>1350000*2</f>
        <v>2700000</v>
      </c>
      <c r="E74" s="49">
        <f t="shared" si="0"/>
        <v>0.5</v>
      </c>
      <c r="F74" s="49"/>
      <c r="G74" s="57"/>
      <c r="H74" s="57"/>
      <c r="I74" s="57"/>
      <c r="J74" s="57"/>
      <c r="K74" s="57"/>
      <c r="L74" s="57"/>
    </row>
    <row r="75" spans="1:12" s="27" customFormat="1" ht="22.5" customHeight="1">
      <c r="A75" s="33">
        <v>6650</v>
      </c>
      <c r="B75" s="8" t="s">
        <v>57</v>
      </c>
      <c r="C75" s="3">
        <f>SUM(C76:C78)</f>
        <v>5840000</v>
      </c>
      <c r="D75" s="3">
        <f>SUM(D76:D78)</f>
        <v>0</v>
      </c>
      <c r="E75" s="48"/>
      <c r="F75" s="48"/>
      <c r="G75" s="57">
        <f>'[2]6 THANG '!$D$76</f>
        <v>0</v>
      </c>
      <c r="H75" s="57"/>
      <c r="I75" s="57"/>
      <c r="J75" s="57"/>
      <c r="K75" s="57"/>
      <c r="L75" s="57"/>
    </row>
    <row r="76" spans="1:12" s="27" customFormat="1" ht="22.5" customHeight="1">
      <c r="A76" s="15">
        <v>6651</v>
      </c>
      <c r="B76" s="1" t="s">
        <v>114</v>
      </c>
      <c r="C76" s="17">
        <v>1200000</v>
      </c>
      <c r="D76" s="17"/>
      <c r="E76" s="49"/>
      <c r="F76" s="46"/>
      <c r="G76" s="57"/>
      <c r="H76" s="57"/>
      <c r="I76" s="57"/>
      <c r="J76" s="57"/>
      <c r="K76" s="57"/>
      <c r="L76" s="57"/>
    </row>
    <row r="77" spans="1:12" s="27" customFormat="1" ht="22.5" customHeight="1">
      <c r="A77" s="15">
        <v>6657</v>
      </c>
      <c r="B77" s="1" t="s">
        <v>58</v>
      </c>
      <c r="C77" s="17">
        <v>1200000</v>
      </c>
      <c r="D77" s="17"/>
      <c r="E77" s="49"/>
      <c r="F77" s="46"/>
      <c r="G77" s="57"/>
      <c r="H77" s="57"/>
      <c r="I77" s="57"/>
      <c r="J77" s="57"/>
      <c r="K77" s="57"/>
      <c r="L77" s="57"/>
    </row>
    <row r="78" spans="1:12" s="27" customFormat="1" ht="22.5" customHeight="1">
      <c r="A78" s="15">
        <v>6699</v>
      </c>
      <c r="B78" s="1" t="s">
        <v>59</v>
      </c>
      <c r="C78" s="17">
        <v>3440000</v>
      </c>
      <c r="D78" s="17"/>
      <c r="E78" s="49"/>
      <c r="F78" s="46"/>
      <c r="G78" s="57"/>
      <c r="H78" s="57"/>
      <c r="I78" s="57"/>
      <c r="J78" s="57"/>
      <c r="K78" s="57"/>
      <c r="L78" s="57"/>
    </row>
    <row r="79" spans="1:12" s="27" customFormat="1" ht="22.5" customHeight="1">
      <c r="A79" s="33">
        <v>6700</v>
      </c>
      <c r="B79" s="8" t="s">
        <v>60</v>
      </c>
      <c r="C79" s="3">
        <f>SUM(C80:C84)</f>
        <v>72703000</v>
      </c>
      <c r="D79" s="3">
        <f>SUM(D80:D84)</f>
        <v>21567000</v>
      </c>
      <c r="E79" s="74">
        <f>SUM(E80:E84)</f>
        <v>1.971495991726751</v>
      </c>
      <c r="F79" s="48">
        <f>G79/D79</f>
        <v>0.4335095284462373</v>
      </c>
      <c r="G79" s="57">
        <f>'[2]6 THANG '!$D$80</f>
        <v>9349500</v>
      </c>
      <c r="H79" s="57"/>
      <c r="I79" s="57"/>
      <c r="J79" s="57"/>
      <c r="K79" s="57"/>
      <c r="L79" s="57"/>
    </row>
    <row r="80" spans="1:12" s="27" customFormat="1" ht="22.5" customHeight="1">
      <c r="A80" s="15">
        <v>6701</v>
      </c>
      <c r="B80" s="1" t="s">
        <v>61</v>
      </c>
      <c r="C80" s="17">
        <v>22000000</v>
      </c>
      <c r="D80" s="62">
        <v>1965000</v>
      </c>
      <c r="E80" s="49">
        <f>D80/C80</f>
        <v>0.08931818181818182</v>
      </c>
      <c r="F80" s="49"/>
      <c r="G80" s="57"/>
      <c r="H80" s="57"/>
      <c r="I80" s="57"/>
      <c r="J80" s="57"/>
      <c r="K80" s="57"/>
      <c r="L80" s="57"/>
    </row>
    <row r="81" spans="1:12" s="27" customFormat="1" ht="22.5" customHeight="1">
      <c r="A81" s="15">
        <v>6702</v>
      </c>
      <c r="B81" s="1" t="s">
        <v>62</v>
      </c>
      <c r="C81" s="17">
        <v>25000000</v>
      </c>
      <c r="D81" s="62">
        <v>5052000</v>
      </c>
      <c r="E81" s="49">
        <f>D81/C81</f>
        <v>0.20208</v>
      </c>
      <c r="F81" s="49"/>
      <c r="G81" s="57"/>
      <c r="H81" s="57"/>
      <c r="I81" s="57"/>
      <c r="J81" s="57"/>
      <c r="K81" s="57"/>
      <c r="L81" s="57"/>
    </row>
    <row r="82" spans="1:12" s="27" customFormat="1" ht="22.5" customHeight="1">
      <c r="A82" s="15">
        <v>6703</v>
      </c>
      <c r="B82" s="1" t="s">
        <v>63</v>
      </c>
      <c r="C82" s="17">
        <v>4703000</v>
      </c>
      <c r="D82" s="62">
        <v>5550000</v>
      </c>
      <c r="E82" s="49">
        <f>D82/C82</f>
        <v>1.180097809908569</v>
      </c>
      <c r="F82" s="49"/>
      <c r="G82" s="57"/>
      <c r="H82" s="57"/>
      <c r="I82" s="57"/>
      <c r="J82" s="57"/>
      <c r="K82" s="57"/>
      <c r="L82" s="57"/>
    </row>
    <row r="83" spans="1:12" s="27" customFormat="1" ht="22.5" customHeight="1">
      <c r="A83" s="15">
        <v>6704</v>
      </c>
      <c r="B83" s="1" t="s">
        <v>64</v>
      </c>
      <c r="C83" s="17">
        <v>18000000</v>
      </c>
      <c r="D83" s="62">
        <f>4500000*2</f>
        <v>9000000</v>
      </c>
      <c r="E83" s="49">
        <f>D83/C83</f>
        <v>0.5</v>
      </c>
      <c r="F83" s="49"/>
      <c r="G83" s="57"/>
      <c r="H83" s="57"/>
      <c r="I83" s="57"/>
      <c r="J83" s="57"/>
      <c r="K83" s="57"/>
      <c r="L83" s="57"/>
    </row>
    <row r="84" spans="1:12" s="27" customFormat="1" ht="22.5" customHeight="1">
      <c r="A84" s="15">
        <v>6749</v>
      </c>
      <c r="B84" s="1" t="s">
        <v>65</v>
      </c>
      <c r="C84" s="17">
        <v>3000000</v>
      </c>
      <c r="D84" s="62"/>
      <c r="E84" s="49">
        <f>D84/C84</f>
        <v>0</v>
      </c>
      <c r="F84" s="49"/>
      <c r="G84" s="57"/>
      <c r="H84" s="57"/>
      <c r="I84" s="57"/>
      <c r="J84" s="57"/>
      <c r="K84" s="57"/>
      <c r="L84" s="57"/>
    </row>
    <row r="85" spans="1:12" s="29" customFormat="1" ht="22.5" customHeight="1">
      <c r="A85" s="105">
        <v>6750</v>
      </c>
      <c r="B85" s="11" t="s">
        <v>86</v>
      </c>
      <c r="C85" s="3">
        <f>SUM(C86:C88)</f>
        <v>97004400</v>
      </c>
      <c r="D85" s="3">
        <f>SUM(D86:D88)</f>
        <v>57424200</v>
      </c>
      <c r="E85" s="74">
        <f>SUM(E86:E88)</f>
        <v>1.4137777777777778</v>
      </c>
      <c r="F85" s="48">
        <f>G85/D85</f>
        <v>0.8432298577951456</v>
      </c>
      <c r="G85" s="58">
        <f>'[2]6 THANG '!$D$86</f>
        <v>48421800</v>
      </c>
      <c r="H85" s="58"/>
      <c r="I85" s="58"/>
      <c r="J85" s="58"/>
      <c r="K85" s="58"/>
      <c r="L85" s="58"/>
    </row>
    <row r="86" spans="1:12" s="29" customFormat="1" ht="22.5" customHeight="1">
      <c r="A86" s="15">
        <v>6751</v>
      </c>
      <c r="B86" s="1" t="s">
        <v>115</v>
      </c>
      <c r="C86" s="17">
        <v>4500000</v>
      </c>
      <c r="D86" s="17"/>
      <c r="E86" s="49">
        <f>D86/C86</f>
        <v>0</v>
      </c>
      <c r="F86" s="49"/>
      <c r="G86" s="58"/>
      <c r="H86" s="58"/>
      <c r="I86" s="58"/>
      <c r="J86" s="58"/>
      <c r="K86" s="58"/>
      <c r="L86" s="58"/>
    </row>
    <row r="87" spans="1:12" s="27" customFormat="1" ht="22.5" customHeight="1">
      <c r="A87" s="15">
        <v>6757</v>
      </c>
      <c r="B87" s="1" t="s">
        <v>97</v>
      </c>
      <c r="C87" s="17">
        <v>65504400</v>
      </c>
      <c r="D87" s="62">
        <v>32752200</v>
      </c>
      <c r="E87" s="49">
        <f>D87/C87</f>
        <v>0.5</v>
      </c>
      <c r="F87" s="49"/>
      <c r="G87" s="57"/>
      <c r="H87" s="57"/>
      <c r="I87" s="57"/>
      <c r="J87" s="57"/>
      <c r="K87" s="57"/>
      <c r="L87" s="57"/>
    </row>
    <row r="88" spans="1:12" s="27" customFormat="1" ht="22.5" customHeight="1">
      <c r="A88" s="15">
        <v>6799</v>
      </c>
      <c r="B88" s="1" t="s">
        <v>98</v>
      </c>
      <c r="C88" s="17">
        <v>27000000</v>
      </c>
      <c r="D88" s="62">
        <v>24672000</v>
      </c>
      <c r="E88" s="49">
        <f>D88/C88</f>
        <v>0.9137777777777778</v>
      </c>
      <c r="F88" s="49"/>
      <c r="G88" s="57"/>
      <c r="H88" s="57"/>
      <c r="I88" s="57"/>
      <c r="J88" s="57"/>
      <c r="K88" s="57"/>
      <c r="L88" s="57"/>
    </row>
    <row r="89" spans="1:12" s="27" customFormat="1" ht="22.5" customHeight="1">
      <c r="A89" s="33">
        <v>6900</v>
      </c>
      <c r="B89" s="8" t="s">
        <v>66</v>
      </c>
      <c r="C89" s="3">
        <f>SUM(C90:C95)</f>
        <v>110087000</v>
      </c>
      <c r="D89" s="3">
        <f>SUM(D90:D95)</f>
        <v>86316600</v>
      </c>
      <c r="E89" s="74">
        <f>SUM(E90:E95)</f>
        <v>4.232213482176775</v>
      </c>
      <c r="F89" s="48">
        <f>G89/D89</f>
        <v>0.5101449199806295</v>
      </c>
      <c r="G89" s="57">
        <f>'[2]6 THANG '!$D$90</f>
        <v>44033975</v>
      </c>
      <c r="H89" s="57"/>
      <c r="I89" s="57"/>
      <c r="J89" s="57"/>
      <c r="K89" s="57"/>
      <c r="L89" s="57"/>
    </row>
    <row r="90" spans="1:12" s="27" customFormat="1" ht="22.5" customHeight="1">
      <c r="A90" s="15">
        <v>6905</v>
      </c>
      <c r="B90" s="1" t="s">
        <v>100</v>
      </c>
      <c r="C90" s="17">
        <v>12000000</v>
      </c>
      <c r="D90" s="17"/>
      <c r="E90" s="49">
        <f aca="true" t="shared" si="1" ref="E90:E95">D90/C90</f>
        <v>0</v>
      </c>
      <c r="F90" s="49"/>
      <c r="G90" s="57"/>
      <c r="H90" s="57"/>
      <c r="I90" s="57"/>
      <c r="J90" s="57"/>
      <c r="K90" s="57"/>
      <c r="L90" s="57"/>
    </row>
    <row r="91" spans="1:12" s="27" customFormat="1" ht="22.5" customHeight="1">
      <c r="A91" s="15">
        <v>6907</v>
      </c>
      <c r="B91" s="1" t="s">
        <v>101</v>
      </c>
      <c r="C91" s="17">
        <v>9000000</v>
      </c>
      <c r="D91" s="17">
        <v>5000000</v>
      </c>
      <c r="E91" s="49">
        <f t="shared" si="1"/>
        <v>0.5555555555555556</v>
      </c>
      <c r="F91" s="49"/>
      <c r="G91" s="57"/>
      <c r="H91" s="57"/>
      <c r="I91" s="57"/>
      <c r="J91" s="57"/>
      <c r="K91" s="57"/>
      <c r="L91" s="57"/>
    </row>
    <row r="92" spans="1:12" s="27" customFormat="1" ht="22.5" customHeight="1">
      <c r="A92" s="15">
        <v>6912</v>
      </c>
      <c r="B92" s="1" t="s">
        <v>67</v>
      </c>
      <c r="C92" s="17">
        <v>20000000</v>
      </c>
      <c r="D92" s="62">
        <v>27620000</v>
      </c>
      <c r="E92" s="49">
        <f t="shared" si="1"/>
        <v>1.381</v>
      </c>
      <c r="F92" s="49"/>
      <c r="G92" s="57"/>
      <c r="H92" s="57"/>
      <c r="I92" s="57"/>
      <c r="J92" s="57"/>
      <c r="K92" s="57"/>
      <c r="L92" s="57"/>
    </row>
    <row r="93" spans="1:12" s="27" customFormat="1" ht="22.5" customHeight="1">
      <c r="A93" s="15">
        <v>6913</v>
      </c>
      <c r="B93" s="1" t="s">
        <v>68</v>
      </c>
      <c r="C93" s="17">
        <v>8000000</v>
      </c>
      <c r="D93" s="62">
        <v>7250000</v>
      </c>
      <c r="E93" s="49">
        <f t="shared" si="1"/>
        <v>0.90625</v>
      </c>
      <c r="F93" s="49"/>
      <c r="G93" s="57"/>
      <c r="H93" s="57"/>
      <c r="I93" s="57"/>
      <c r="J93" s="57"/>
      <c r="K93" s="57"/>
      <c r="L93" s="57"/>
    </row>
    <row r="94" spans="1:12" s="27" customFormat="1" ht="22.5" customHeight="1">
      <c r="A94" s="15">
        <v>6921</v>
      </c>
      <c r="B94" s="1" t="s">
        <v>151</v>
      </c>
      <c r="C94" s="17">
        <v>16087000</v>
      </c>
      <c r="D94" s="62">
        <v>8945000</v>
      </c>
      <c r="E94" s="49">
        <f t="shared" si="1"/>
        <v>0.5560390377323304</v>
      </c>
      <c r="F94" s="46"/>
      <c r="G94" s="57"/>
      <c r="H94" s="57"/>
      <c r="I94" s="57"/>
      <c r="J94" s="57"/>
      <c r="K94" s="57"/>
      <c r="L94" s="57"/>
    </row>
    <row r="95" spans="1:12" s="27" customFormat="1" ht="35.25" customHeight="1">
      <c r="A95" s="15">
        <v>6949</v>
      </c>
      <c r="B95" s="19" t="s">
        <v>150</v>
      </c>
      <c r="C95" s="17">
        <v>45000000</v>
      </c>
      <c r="D95" s="62">
        <v>37501600</v>
      </c>
      <c r="E95" s="49">
        <f t="shared" si="1"/>
        <v>0.8333688888888889</v>
      </c>
      <c r="F95" s="49"/>
      <c r="G95" s="57"/>
      <c r="H95" s="57"/>
      <c r="I95" s="57"/>
      <c r="J95" s="57"/>
      <c r="K95" s="57"/>
      <c r="L95" s="57"/>
    </row>
    <row r="96" spans="1:12" s="29" customFormat="1" ht="24" customHeight="1">
      <c r="A96" s="105">
        <v>6950</v>
      </c>
      <c r="B96" s="14" t="s">
        <v>116</v>
      </c>
      <c r="C96" s="38">
        <f>SUM(C97:C97)</f>
        <v>11613000</v>
      </c>
      <c r="D96" s="38">
        <f>SUM(D97:D97)</f>
        <v>0</v>
      </c>
      <c r="E96" s="38">
        <f>SUM(E97:E97)</f>
        <v>0</v>
      </c>
      <c r="F96" s="48"/>
      <c r="G96" s="58"/>
      <c r="H96" s="58"/>
      <c r="I96" s="58"/>
      <c r="J96" s="58"/>
      <c r="K96" s="58"/>
      <c r="L96" s="58"/>
    </row>
    <row r="97" spans="1:12" s="27" customFormat="1" ht="24" customHeight="1">
      <c r="A97" s="15">
        <v>6955</v>
      </c>
      <c r="B97" s="19" t="s">
        <v>118</v>
      </c>
      <c r="C97" s="17">
        <v>11613000</v>
      </c>
      <c r="D97" s="17"/>
      <c r="E97" s="49"/>
      <c r="F97" s="49"/>
      <c r="G97" s="57"/>
      <c r="H97" s="57"/>
      <c r="I97" s="57"/>
      <c r="J97" s="57"/>
      <c r="K97" s="57"/>
      <c r="L97" s="57"/>
    </row>
    <row r="98" spans="1:12" s="27" customFormat="1" ht="22.5" customHeight="1">
      <c r="A98" s="33">
        <v>7000</v>
      </c>
      <c r="B98" s="8" t="s">
        <v>70</v>
      </c>
      <c r="C98" s="3">
        <f>SUM(C99:C108)</f>
        <v>437924400</v>
      </c>
      <c r="D98" s="3">
        <f>SUM(D99:D108)</f>
        <v>196865321</v>
      </c>
      <c r="E98" s="74">
        <f>SUM(E99:E108)</f>
        <v>4.6780937025149</v>
      </c>
      <c r="F98" s="48">
        <f>G98/D98</f>
        <v>0.35638831483174227</v>
      </c>
      <c r="G98" s="57">
        <f>'[2]6 THANG '!$D$100</f>
        <v>70160500</v>
      </c>
      <c r="H98" s="57"/>
      <c r="I98" s="57"/>
      <c r="J98" s="57"/>
      <c r="K98" s="57"/>
      <c r="L98" s="57"/>
    </row>
    <row r="99" spans="1:12" s="27" customFormat="1" ht="22.5" customHeight="1">
      <c r="A99" s="15">
        <v>7001</v>
      </c>
      <c r="B99" s="1" t="s">
        <v>71</v>
      </c>
      <c r="C99" s="17">
        <v>22094400</v>
      </c>
      <c r="D99" s="62">
        <v>4765200</v>
      </c>
      <c r="E99" s="49">
        <f aca="true" t="shared" si="2" ref="E99:E108">D99/C99</f>
        <v>0.21567456006951988</v>
      </c>
      <c r="F99" s="46"/>
      <c r="G99" s="57"/>
      <c r="H99" s="57"/>
      <c r="I99" s="57"/>
      <c r="J99" s="57"/>
      <c r="K99" s="57"/>
      <c r="L99" s="57"/>
    </row>
    <row r="100" spans="1:12" s="27" customFormat="1" ht="22.5" customHeight="1">
      <c r="A100" s="15">
        <v>7012</v>
      </c>
      <c r="B100" s="1" t="s">
        <v>143</v>
      </c>
      <c r="C100" s="17">
        <v>16000000</v>
      </c>
      <c r="D100" s="62">
        <v>12935000</v>
      </c>
      <c r="E100" s="49">
        <f t="shared" si="2"/>
        <v>0.8084375</v>
      </c>
      <c r="F100" s="46"/>
      <c r="G100" s="57"/>
      <c r="H100" s="57"/>
      <c r="I100" s="57"/>
      <c r="J100" s="57"/>
      <c r="K100" s="57"/>
      <c r="L100" s="57"/>
    </row>
    <row r="101" spans="1:12" s="27" customFormat="1" ht="22.5" customHeight="1">
      <c r="A101" s="15">
        <v>7004</v>
      </c>
      <c r="B101" s="1" t="s">
        <v>72</v>
      </c>
      <c r="C101" s="17">
        <v>1820000</v>
      </c>
      <c r="D101" s="62"/>
      <c r="E101" s="49">
        <f t="shared" si="2"/>
        <v>0</v>
      </c>
      <c r="F101" s="46"/>
      <c r="G101" s="57"/>
      <c r="H101" s="57"/>
      <c r="I101" s="57"/>
      <c r="J101" s="57"/>
      <c r="K101" s="57"/>
      <c r="L101" s="57"/>
    </row>
    <row r="102" spans="1:12" s="27" customFormat="1" ht="22.5" customHeight="1">
      <c r="A102" s="15">
        <v>7049</v>
      </c>
      <c r="B102" s="1" t="s">
        <v>73</v>
      </c>
      <c r="C102" s="17">
        <v>44200000</v>
      </c>
      <c r="D102" s="62">
        <v>64139121</v>
      </c>
      <c r="E102" s="49">
        <f t="shared" si="2"/>
        <v>1.451111334841629</v>
      </c>
      <c r="F102" s="46"/>
      <c r="G102" s="57"/>
      <c r="H102" s="57"/>
      <c r="I102" s="57"/>
      <c r="J102" s="57"/>
      <c r="K102" s="57"/>
      <c r="L102" s="57"/>
    </row>
    <row r="103" spans="1:12" s="27" customFormat="1" ht="22.5" customHeight="1">
      <c r="A103" s="15">
        <v>7049</v>
      </c>
      <c r="B103" s="1" t="s">
        <v>144</v>
      </c>
      <c r="C103" s="17">
        <f>14000000+47000000</f>
        <v>61000000</v>
      </c>
      <c r="D103" s="62">
        <v>5800000</v>
      </c>
      <c r="E103" s="49">
        <f t="shared" si="2"/>
        <v>0.09508196721311475</v>
      </c>
      <c r="F103" s="49"/>
      <c r="G103" s="57"/>
      <c r="H103" s="57"/>
      <c r="I103" s="57"/>
      <c r="J103" s="57"/>
      <c r="K103" s="57"/>
      <c r="L103" s="57"/>
    </row>
    <row r="104" spans="1:12" s="27" customFormat="1" ht="22.5" customHeight="1">
      <c r="A104" s="15">
        <v>7049</v>
      </c>
      <c r="B104" s="1" t="s">
        <v>75</v>
      </c>
      <c r="C104" s="17">
        <f>158488000-30000000</f>
        <v>128488000</v>
      </c>
      <c r="D104" s="62">
        <v>38697000</v>
      </c>
      <c r="E104" s="49">
        <f t="shared" si="2"/>
        <v>0.3011720938920366</v>
      </c>
      <c r="F104" s="70"/>
      <c r="G104" s="57"/>
      <c r="H104" s="57"/>
      <c r="I104" s="57"/>
      <c r="J104" s="57"/>
      <c r="K104" s="57"/>
      <c r="L104" s="57"/>
    </row>
    <row r="105" spans="1:12" s="27" customFormat="1" ht="28.5" customHeight="1">
      <c r="A105" s="15">
        <v>7049</v>
      </c>
      <c r="B105" s="19" t="s">
        <v>157</v>
      </c>
      <c r="C105" s="17">
        <v>15000000</v>
      </c>
      <c r="D105" s="62">
        <f>12460000</f>
        <v>12460000</v>
      </c>
      <c r="E105" s="49">
        <f t="shared" si="2"/>
        <v>0.8306666666666667</v>
      </c>
      <c r="F105" s="70"/>
      <c r="G105" s="57"/>
      <c r="H105" s="57"/>
      <c r="I105" s="57"/>
      <c r="J105" s="57"/>
      <c r="K105" s="57"/>
      <c r="L105" s="57"/>
    </row>
    <row r="106" spans="1:12" s="27" customFormat="1" ht="22.5" customHeight="1">
      <c r="A106" s="15"/>
      <c r="B106" s="1" t="s">
        <v>156</v>
      </c>
      <c r="C106" s="17">
        <f>39822000+30000000</f>
        <v>69822000</v>
      </c>
      <c r="D106" s="62"/>
      <c r="E106" s="49">
        <f t="shared" si="2"/>
        <v>0</v>
      </c>
      <c r="F106" s="70"/>
      <c r="G106" s="57"/>
      <c r="H106" s="57"/>
      <c r="I106" s="57"/>
      <c r="J106" s="57"/>
      <c r="K106" s="57"/>
      <c r="L106" s="57"/>
    </row>
    <row r="107" spans="1:12" s="27" customFormat="1" ht="22.5" customHeight="1">
      <c r="A107" s="15">
        <v>7049</v>
      </c>
      <c r="B107" s="19" t="s">
        <v>119</v>
      </c>
      <c r="C107" s="17">
        <v>59500000</v>
      </c>
      <c r="D107" s="62">
        <v>58069000</v>
      </c>
      <c r="E107" s="49">
        <f t="shared" si="2"/>
        <v>0.9759495798319328</v>
      </c>
      <c r="F107" s="70"/>
      <c r="G107" s="57"/>
      <c r="H107" s="57"/>
      <c r="I107" s="57"/>
      <c r="J107" s="57"/>
      <c r="K107" s="57"/>
      <c r="L107" s="57"/>
    </row>
    <row r="108" spans="1:12" s="27" customFormat="1" ht="22.5" customHeight="1">
      <c r="A108" s="15">
        <v>7049</v>
      </c>
      <c r="B108" s="1" t="s">
        <v>158</v>
      </c>
      <c r="C108" s="17">
        <v>20000000</v>
      </c>
      <c r="D108" s="62"/>
      <c r="E108" s="49">
        <f t="shared" si="2"/>
        <v>0</v>
      </c>
      <c r="F108" s="70"/>
      <c r="G108" s="57"/>
      <c r="H108" s="57"/>
      <c r="I108" s="57"/>
      <c r="J108" s="57"/>
      <c r="K108" s="57"/>
      <c r="L108" s="57"/>
    </row>
    <row r="109" spans="1:12" s="27" customFormat="1" ht="22.5" customHeight="1">
      <c r="A109" s="33">
        <v>7750</v>
      </c>
      <c r="B109" s="8" t="s">
        <v>65</v>
      </c>
      <c r="C109" s="3">
        <f>SUM(C110:C113)</f>
        <v>500016000</v>
      </c>
      <c r="D109" s="3">
        <f>SUM(D110:D113)</f>
        <v>50515427</v>
      </c>
      <c r="E109" s="74">
        <f>SUM(E110:E113)</f>
        <v>2.132852972789524</v>
      </c>
      <c r="F109" s="48">
        <f>G109/D109</f>
        <v>0.5426968874280722</v>
      </c>
      <c r="G109" s="57">
        <f>'[2]6 THANG '!$D$108</f>
        <v>27414565</v>
      </c>
      <c r="H109" s="57"/>
      <c r="I109" s="57"/>
      <c r="J109" s="57"/>
      <c r="K109" s="57"/>
      <c r="L109" s="57"/>
    </row>
    <row r="110" spans="1:12" s="27" customFormat="1" ht="22.5" customHeight="1">
      <c r="A110" s="15">
        <v>7756</v>
      </c>
      <c r="B110" s="1" t="s">
        <v>145</v>
      </c>
      <c r="C110" s="17">
        <v>5888000</v>
      </c>
      <c r="D110" s="17">
        <v>627000</v>
      </c>
      <c r="E110" s="49">
        <f>D110/C110</f>
        <v>0.10648777173913043</v>
      </c>
      <c r="F110" s="49"/>
      <c r="G110" s="57"/>
      <c r="H110" s="57"/>
      <c r="I110" s="57"/>
      <c r="J110" s="57"/>
      <c r="K110" s="57"/>
      <c r="L110" s="57"/>
    </row>
    <row r="111" spans="1:12" s="27" customFormat="1" ht="34.5" customHeight="1">
      <c r="A111" s="15">
        <v>7757</v>
      </c>
      <c r="B111" s="19" t="s">
        <v>135</v>
      </c>
      <c r="C111" s="17">
        <v>11500000</v>
      </c>
      <c r="D111" s="17">
        <v>10598927</v>
      </c>
      <c r="E111" s="49">
        <f>D111/C111</f>
        <v>0.9216458260869566</v>
      </c>
      <c r="F111" s="49"/>
      <c r="G111" s="57"/>
      <c r="H111" s="57"/>
      <c r="I111" s="57"/>
      <c r="J111" s="57"/>
      <c r="K111" s="57"/>
      <c r="L111" s="57"/>
    </row>
    <row r="112" spans="1:12" s="27" customFormat="1" ht="22.5" customHeight="1">
      <c r="A112" s="15">
        <v>7761</v>
      </c>
      <c r="B112" s="1" t="s">
        <v>121</v>
      </c>
      <c r="C112" s="17">
        <v>4000000</v>
      </c>
      <c r="D112" s="17">
        <v>4125000</v>
      </c>
      <c r="E112" s="49">
        <f>D112/C112</f>
        <v>1.03125</v>
      </c>
      <c r="F112" s="49"/>
      <c r="G112" s="57"/>
      <c r="H112" s="57"/>
      <c r="I112" s="57"/>
      <c r="J112" s="57"/>
      <c r="K112" s="57"/>
      <c r="L112" s="57"/>
    </row>
    <row r="113" spans="1:12" s="27" customFormat="1" ht="22.5" customHeight="1">
      <c r="A113" s="15">
        <v>7799</v>
      </c>
      <c r="B113" s="1" t="s">
        <v>76</v>
      </c>
      <c r="C113" s="17">
        <v>478628000</v>
      </c>
      <c r="D113" s="17">
        <v>35164500</v>
      </c>
      <c r="E113" s="49">
        <f>D113/C113</f>
        <v>0.07346937496343715</v>
      </c>
      <c r="F113" s="49"/>
      <c r="G113" s="57"/>
      <c r="H113" s="57"/>
      <c r="I113" s="57"/>
      <c r="J113" s="57"/>
      <c r="K113" s="57"/>
      <c r="L113" s="57"/>
    </row>
    <row r="114" spans="1:12" s="27" customFormat="1" ht="35.25" customHeight="1">
      <c r="A114" s="95">
        <v>1.2</v>
      </c>
      <c r="B114" s="96" t="s">
        <v>5</v>
      </c>
      <c r="C114" s="99">
        <f>C115+C118+C120+C122+C124</f>
        <v>548631000</v>
      </c>
      <c r="D114" s="99">
        <f>D115+D118+D120+D122+D124</f>
        <v>221934192</v>
      </c>
      <c r="E114" s="100">
        <f>E115+E118+E120+E122+E124</f>
        <v>5.780632595971257</v>
      </c>
      <c r="F114" s="101">
        <f>G114/D114</f>
        <v>0</v>
      </c>
      <c r="G114" s="57"/>
      <c r="H114" s="57">
        <f>G114-D114</f>
        <v>-221934192</v>
      </c>
      <c r="I114" s="57"/>
      <c r="J114" s="57"/>
      <c r="K114" s="57"/>
      <c r="L114" s="57"/>
    </row>
    <row r="115" spans="1:12" s="27" customFormat="1" ht="22.5" customHeight="1">
      <c r="A115" s="33">
        <v>6100</v>
      </c>
      <c r="B115" s="18" t="s">
        <v>35</v>
      </c>
      <c r="C115" s="23">
        <f>SUM(C116:C117)</f>
        <v>300500000</v>
      </c>
      <c r="D115" s="23">
        <f>SUM(D116:D117)</f>
        <v>0</v>
      </c>
      <c r="E115" s="49">
        <f>D115/C115</f>
        <v>0</v>
      </c>
      <c r="F115" s="48"/>
      <c r="G115" s="57">
        <f>'[2]6 THANG '!$D$129</f>
        <v>242621337</v>
      </c>
      <c r="H115" s="57"/>
      <c r="I115" s="57"/>
      <c r="J115" s="57"/>
      <c r="K115" s="57"/>
      <c r="L115" s="57"/>
    </row>
    <row r="116" spans="1:12" s="27" customFormat="1" ht="22.5" customHeight="1">
      <c r="A116" s="15">
        <v>6105</v>
      </c>
      <c r="B116" s="1" t="s">
        <v>78</v>
      </c>
      <c r="C116" s="2">
        <v>245000000</v>
      </c>
      <c r="D116" s="2"/>
      <c r="E116" s="49">
        <f>D116/C116</f>
        <v>0</v>
      </c>
      <c r="F116" s="53"/>
      <c r="G116" s="57"/>
      <c r="H116" s="57"/>
      <c r="I116" s="57"/>
      <c r="J116" s="57"/>
      <c r="K116" s="57"/>
      <c r="L116" s="57"/>
    </row>
    <row r="117" spans="1:12" s="27" customFormat="1" ht="22.5" customHeight="1">
      <c r="A117" s="15">
        <v>6149</v>
      </c>
      <c r="B117" s="1" t="s">
        <v>99</v>
      </c>
      <c r="C117" s="2">
        <v>55500000</v>
      </c>
      <c r="D117" s="2"/>
      <c r="E117" s="49">
        <f>D117/C117</f>
        <v>0</v>
      </c>
      <c r="F117" s="53"/>
      <c r="G117" s="57"/>
      <c r="H117" s="57"/>
      <c r="I117" s="57"/>
      <c r="J117" s="57"/>
      <c r="K117" s="57"/>
      <c r="L117" s="57"/>
    </row>
    <row r="118" spans="1:12" s="27" customFormat="1" ht="22.5" customHeight="1">
      <c r="A118" s="33">
        <v>6400</v>
      </c>
      <c r="B118" s="33" t="s">
        <v>79</v>
      </c>
      <c r="C118" s="3">
        <f>SUM(C119:C119)</f>
        <v>68931000</v>
      </c>
      <c r="D118" s="3">
        <f>SUM(D119:D119)</f>
        <v>35793030</v>
      </c>
      <c r="E118" s="74">
        <f>SUM(E119:E119)</f>
        <v>0.5192588240414328</v>
      </c>
      <c r="F118" s="48">
        <f>G118/D118</f>
        <v>0.9803931100552258</v>
      </c>
      <c r="G118" s="57">
        <f>'[2]6 THANG '!$D$132</f>
        <v>35091240</v>
      </c>
      <c r="H118" s="57"/>
      <c r="I118" s="57"/>
      <c r="J118" s="57"/>
      <c r="K118" s="57"/>
      <c r="L118" s="57"/>
    </row>
    <row r="119" spans="1:12" s="27" customFormat="1" ht="22.5" customHeight="1">
      <c r="A119" s="15">
        <v>6449</v>
      </c>
      <c r="B119" s="1" t="s">
        <v>122</v>
      </c>
      <c r="C119" s="17">
        <v>68931000</v>
      </c>
      <c r="D119" s="2">
        <v>35793030</v>
      </c>
      <c r="E119" s="49">
        <f>D119/C119</f>
        <v>0.5192588240414328</v>
      </c>
      <c r="F119" s="70"/>
      <c r="G119" s="57"/>
      <c r="H119" s="57"/>
      <c r="I119" s="57"/>
      <c r="J119" s="57"/>
      <c r="K119" s="57"/>
      <c r="L119" s="57"/>
    </row>
    <row r="120" spans="1:12" s="27" customFormat="1" ht="22.5" customHeight="1">
      <c r="A120" s="106" t="s">
        <v>85</v>
      </c>
      <c r="B120" s="8" t="s">
        <v>86</v>
      </c>
      <c r="C120" s="3">
        <f>SUM(C121)</f>
        <v>10000000</v>
      </c>
      <c r="D120" s="3">
        <f>SUM(D121)</f>
        <v>0</v>
      </c>
      <c r="E120" s="49">
        <f>D120/C120</f>
        <v>0</v>
      </c>
      <c r="F120" s="48"/>
      <c r="G120" s="57"/>
      <c r="H120" s="57"/>
      <c r="I120" s="57"/>
      <c r="J120" s="57"/>
      <c r="K120" s="57"/>
      <c r="L120" s="57"/>
    </row>
    <row r="121" spans="1:12" s="27" customFormat="1" ht="22.5" customHeight="1">
      <c r="A121" s="15">
        <v>6758</v>
      </c>
      <c r="B121" s="1" t="s">
        <v>80</v>
      </c>
      <c r="C121" s="17">
        <v>10000000</v>
      </c>
      <c r="D121" s="2"/>
      <c r="E121" s="49">
        <f>D121/C121</f>
        <v>0</v>
      </c>
      <c r="F121" s="46"/>
      <c r="G121" s="57"/>
      <c r="H121" s="57"/>
      <c r="I121" s="57"/>
      <c r="J121" s="57"/>
      <c r="K121" s="57"/>
      <c r="L121" s="57"/>
    </row>
    <row r="122" spans="1:12" s="27" customFormat="1" ht="22.5" customHeight="1">
      <c r="A122" s="33">
        <v>7000</v>
      </c>
      <c r="B122" s="8" t="s">
        <v>81</v>
      </c>
      <c r="C122" s="3">
        <f>SUM(C123:C123)</f>
        <v>1800000</v>
      </c>
      <c r="D122" s="3">
        <f>D123</f>
        <v>0</v>
      </c>
      <c r="E122" s="49">
        <f>D122/C122</f>
        <v>0</v>
      </c>
      <c r="F122" s="46"/>
      <c r="G122" s="57">
        <f>'[2]6 THANG '!$D$136</f>
        <v>72900000</v>
      </c>
      <c r="H122" s="57">
        <f>C122-'[1]TM DT 2021'!$L$115</f>
        <v>-4852800</v>
      </c>
      <c r="I122" s="57"/>
      <c r="J122" s="57"/>
      <c r="K122" s="57"/>
      <c r="L122" s="57"/>
    </row>
    <row r="123" spans="1:12" s="27" customFormat="1" ht="22.5" customHeight="1">
      <c r="A123" s="15">
        <v>7004</v>
      </c>
      <c r="B123" s="1" t="s">
        <v>82</v>
      </c>
      <c r="C123" s="17">
        <v>1800000</v>
      </c>
      <c r="D123" s="17"/>
      <c r="E123" s="49"/>
      <c r="F123" s="46"/>
      <c r="G123" s="57"/>
      <c r="H123" s="57"/>
      <c r="I123" s="57"/>
      <c r="J123" s="57"/>
      <c r="K123" s="57"/>
      <c r="L123" s="57"/>
    </row>
    <row r="124" spans="1:12" s="27" customFormat="1" ht="21" customHeight="1">
      <c r="A124" s="33">
        <v>7750</v>
      </c>
      <c r="B124" s="8" t="s">
        <v>65</v>
      </c>
      <c r="C124" s="3">
        <f>SUM(C125:C129)</f>
        <v>167400000</v>
      </c>
      <c r="D124" s="3">
        <f>SUM(D125:D129)</f>
        <v>186141162</v>
      </c>
      <c r="E124" s="74">
        <f>SUM(E125:E129)</f>
        <v>5.261373771929824</v>
      </c>
      <c r="F124" s="48">
        <f>G124/D124</f>
        <v>0.5524355757486891</v>
      </c>
      <c r="G124" s="57">
        <f>'[2]6 THANG '!$D$140</f>
        <v>102831000</v>
      </c>
      <c r="H124" s="57"/>
      <c r="I124" s="57"/>
      <c r="J124" s="57"/>
      <c r="K124" s="57"/>
      <c r="L124" s="57"/>
    </row>
    <row r="125" spans="1:12" s="27" customFormat="1" ht="21" customHeight="1">
      <c r="A125" s="15">
        <v>7753</v>
      </c>
      <c r="B125" s="1" t="s">
        <v>148</v>
      </c>
      <c r="C125" s="17">
        <v>15000000</v>
      </c>
      <c r="D125" s="17">
        <v>11645500</v>
      </c>
      <c r="E125" s="49">
        <f>D125/C125</f>
        <v>0.7763666666666666</v>
      </c>
      <c r="F125" s="48"/>
      <c r="G125" s="57"/>
      <c r="H125" s="57"/>
      <c r="I125" s="57"/>
      <c r="J125" s="57"/>
      <c r="K125" s="57"/>
      <c r="L125" s="57"/>
    </row>
    <row r="126" spans="1:12" s="27" customFormat="1" ht="22.5" customHeight="1">
      <c r="A126" s="15">
        <v>7799</v>
      </c>
      <c r="B126" s="1" t="s">
        <v>124</v>
      </c>
      <c r="C126" s="17">
        <f>48*2000000</f>
        <v>96000000</v>
      </c>
      <c r="D126" s="17">
        <v>94000000</v>
      </c>
      <c r="E126" s="49">
        <f>D126/C126</f>
        <v>0.9791666666666666</v>
      </c>
      <c r="F126" s="70"/>
      <c r="G126" s="57"/>
      <c r="H126" s="57"/>
      <c r="I126" s="57"/>
      <c r="J126" s="57"/>
      <c r="K126" s="57"/>
      <c r="L126" s="57"/>
    </row>
    <row r="127" spans="1:12" s="27" customFormat="1" ht="22.5" customHeight="1">
      <c r="A127" s="15">
        <v>7799</v>
      </c>
      <c r="B127" s="1" t="s">
        <v>83</v>
      </c>
      <c r="C127" s="17">
        <f>9000000+15000000</f>
        <v>24000000</v>
      </c>
      <c r="D127" s="17">
        <v>11250000</v>
      </c>
      <c r="E127" s="49">
        <f>D127/C127</f>
        <v>0.46875</v>
      </c>
      <c r="F127" s="70"/>
      <c r="G127" s="57"/>
      <c r="H127" s="57"/>
      <c r="I127" s="57"/>
      <c r="J127" s="57"/>
      <c r="K127" s="57"/>
      <c r="L127" s="57"/>
    </row>
    <row r="128" spans="1:12" s="27" customFormat="1" ht="22.5" customHeight="1">
      <c r="A128" s="15">
        <v>7799</v>
      </c>
      <c r="B128" s="1" t="s">
        <v>84</v>
      </c>
      <c r="C128" s="17">
        <f>48*200000</f>
        <v>9600000</v>
      </c>
      <c r="D128" s="17"/>
      <c r="E128" s="49">
        <f>D128/C128</f>
        <v>0</v>
      </c>
      <c r="F128" s="70"/>
      <c r="G128" s="57"/>
      <c r="H128" s="57"/>
      <c r="I128" s="57"/>
      <c r="J128" s="57"/>
      <c r="K128" s="57"/>
      <c r="L128" s="57"/>
    </row>
    <row r="129" spans="1:12" s="27" customFormat="1" ht="22.5" customHeight="1">
      <c r="A129" s="15">
        <v>7799</v>
      </c>
      <c r="B129" s="1" t="s">
        <v>129</v>
      </c>
      <c r="C129" s="17">
        <f>37800000-15000000</f>
        <v>22800000</v>
      </c>
      <c r="D129" s="17">
        <v>69245662</v>
      </c>
      <c r="E129" s="49">
        <f>D129/C129</f>
        <v>3.037090438596491</v>
      </c>
      <c r="F129" s="70"/>
      <c r="G129" s="57"/>
      <c r="H129" s="57"/>
      <c r="I129" s="57"/>
      <c r="J129" s="57"/>
      <c r="K129" s="57"/>
      <c r="L129" s="57"/>
    </row>
    <row r="130" spans="1:12" s="27" customFormat="1" ht="22.5" customHeight="1">
      <c r="A130" s="95">
        <v>1.3</v>
      </c>
      <c r="B130" s="96" t="s">
        <v>159</v>
      </c>
      <c r="C130" s="110">
        <f>C131</f>
        <v>6000000</v>
      </c>
      <c r="D130" s="110"/>
      <c r="E130" s="111">
        <f>SUM(E131:E134)</f>
        <v>0</v>
      </c>
      <c r="F130" s="101"/>
      <c r="G130" s="57"/>
      <c r="H130" s="57"/>
      <c r="I130" s="57"/>
      <c r="J130" s="57"/>
      <c r="K130" s="57"/>
      <c r="L130" s="57"/>
    </row>
    <row r="131" spans="1:12" s="27" customFormat="1" ht="22.5" customHeight="1">
      <c r="A131" s="33">
        <v>7750</v>
      </c>
      <c r="B131" s="8" t="s">
        <v>65</v>
      </c>
      <c r="C131" s="3">
        <f>C132</f>
        <v>6000000</v>
      </c>
      <c r="D131" s="3"/>
      <c r="E131" s="51"/>
      <c r="F131" s="108"/>
      <c r="G131" s="57"/>
      <c r="H131" s="57"/>
      <c r="I131" s="57"/>
      <c r="J131" s="57"/>
      <c r="K131" s="57"/>
      <c r="L131" s="57"/>
    </row>
    <row r="132" spans="1:12" s="27" customFormat="1" ht="22.5" customHeight="1">
      <c r="A132" s="15">
        <v>7799</v>
      </c>
      <c r="B132" s="1" t="s">
        <v>129</v>
      </c>
      <c r="C132" s="17">
        <v>6000000</v>
      </c>
      <c r="D132" s="17"/>
      <c r="E132" s="49">
        <f>D132/C132</f>
        <v>0</v>
      </c>
      <c r="F132" s="70"/>
      <c r="G132" s="57"/>
      <c r="H132" s="57"/>
      <c r="I132" s="57"/>
      <c r="J132" s="57"/>
      <c r="K132" s="57"/>
      <c r="L132" s="57"/>
    </row>
    <row r="133" spans="1:12" s="27" customFormat="1" ht="22.5" customHeight="1">
      <c r="A133" s="144" t="s">
        <v>160</v>
      </c>
      <c r="B133" s="144"/>
      <c r="C133" s="109">
        <f>C130+C114+C40</f>
        <v>7660496000</v>
      </c>
      <c r="D133" s="109">
        <f>D130+D114+D40</f>
        <v>3817378495</v>
      </c>
      <c r="E133" s="49"/>
      <c r="F133" s="70"/>
      <c r="G133" s="57"/>
      <c r="H133" s="57"/>
      <c r="I133" s="57"/>
      <c r="J133" s="57"/>
      <c r="K133" s="57"/>
      <c r="L133" s="57"/>
    </row>
    <row r="134" ht="15.75">
      <c r="A134" s="113"/>
    </row>
    <row r="135" spans="1:6" ht="16.5">
      <c r="A135" s="107"/>
      <c r="D135" s="145" t="s">
        <v>29</v>
      </c>
      <c r="E135" s="145"/>
      <c r="F135" s="145"/>
    </row>
    <row r="136" spans="1:6" ht="16.5">
      <c r="A136" s="107"/>
      <c r="D136" s="146" t="s">
        <v>110</v>
      </c>
      <c r="E136" s="146"/>
      <c r="F136" s="146"/>
    </row>
    <row r="140" spans="4:6" ht="15.75">
      <c r="D140" s="139" t="s">
        <v>149</v>
      </c>
      <c r="E140" s="139"/>
      <c r="F140" s="139"/>
    </row>
  </sheetData>
  <sheetProtection/>
  <mergeCells count="22">
    <mergeCell ref="D135:F135"/>
    <mergeCell ref="D136:F136"/>
    <mergeCell ref="A11:A12"/>
    <mergeCell ref="B11:B12"/>
    <mergeCell ref="C11:C12"/>
    <mergeCell ref="D11:D12"/>
    <mergeCell ref="C4:F4"/>
    <mergeCell ref="A5:F5"/>
    <mergeCell ref="A8:F8"/>
    <mergeCell ref="A9:F9"/>
    <mergeCell ref="A10:F10"/>
    <mergeCell ref="A133:B133"/>
    <mergeCell ref="A6:F6"/>
    <mergeCell ref="A7:F7"/>
    <mergeCell ref="E11:E12"/>
    <mergeCell ref="F11:F12"/>
    <mergeCell ref="D140:F140"/>
    <mergeCell ref="A1:F1"/>
    <mergeCell ref="A2:B2"/>
    <mergeCell ref="C2:F2"/>
    <mergeCell ref="A3:B3"/>
    <mergeCell ref="C3:F3"/>
  </mergeCells>
  <printOptions/>
  <pageMargins left="0.7" right="0.26" top="0.53" bottom="0.44"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159"/>
  <sheetViews>
    <sheetView zoomScalePageLayoutView="0" workbookViewId="0" topLeftCell="A65">
      <selection activeCell="C38" sqref="C38:E151"/>
    </sheetView>
  </sheetViews>
  <sheetFormatPr defaultColWidth="9.00390625" defaultRowHeight="15.75"/>
  <cols>
    <col min="1" max="1" width="5.125" style="4" customWidth="1"/>
    <col min="2" max="2" width="31.00390625" style="4" customWidth="1"/>
    <col min="3" max="3" width="15.125" style="4" customWidth="1"/>
    <col min="4" max="4" width="16.375" style="4" customWidth="1"/>
    <col min="5" max="5" width="13.125" style="54" customWidth="1"/>
    <col min="6" max="6" width="9.375" style="71" customWidth="1"/>
    <col min="7" max="7" width="21.375" style="56" customWidth="1"/>
    <col min="8" max="8" width="17.125" style="56" bestFit="1" customWidth="1"/>
    <col min="9" max="9" width="16.75390625" style="56" customWidth="1"/>
    <col min="10" max="14" width="9.00390625" style="56" customWidth="1"/>
    <col min="15" max="16384" width="9.00390625" style="26" customWidth="1"/>
  </cols>
  <sheetData>
    <row r="1" spans="1:6" ht="22.5" customHeight="1">
      <c r="A1" s="127" t="s">
        <v>103</v>
      </c>
      <c r="B1" s="127"/>
      <c r="C1" s="127"/>
      <c r="D1" s="127"/>
      <c r="E1" s="127"/>
      <c r="F1" s="127"/>
    </row>
    <row r="2" spans="1:6" ht="21.75" customHeight="1">
      <c r="A2" s="124" t="s">
        <v>111</v>
      </c>
      <c r="B2" s="124"/>
      <c r="C2" s="124" t="s">
        <v>104</v>
      </c>
      <c r="D2" s="124"/>
      <c r="E2" s="124"/>
      <c r="F2" s="124"/>
    </row>
    <row r="3" spans="1:6" ht="21.75" customHeight="1">
      <c r="A3" s="124" t="s">
        <v>89</v>
      </c>
      <c r="B3" s="124"/>
      <c r="C3" s="125" t="s">
        <v>109</v>
      </c>
      <c r="D3" s="124"/>
      <c r="E3" s="124"/>
      <c r="F3" s="124"/>
    </row>
    <row r="4" spans="1:6" ht="21.75" customHeight="1">
      <c r="A4" s="31"/>
      <c r="B4" s="31"/>
      <c r="C4" s="126" t="s">
        <v>112</v>
      </c>
      <c r="D4" s="126"/>
      <c r="E4" s="126"/>
      <c r="F4" s="126"/>
    </row>
    <row r="5" spans="1:6" ht="27.75" customHeight="1">
      <c r="A5" s="128" t="s">
        <v>138</v>
      </c>
      <c r="B5" s="129"/>
      <c r="C5" s="129"/>
      <c r="D5" s="129"/>
      <c r="E5" s="129"/>
      <c r="F5" s="129"/>
    </row>
    <row r="6" spans="1:6" ht="15.75">
      <c r="A6" s="130" t="s">
        <v>25</v>
      </c>
      <c r="B6" s="130"/>
      <c r="C6" s="130"/>
      <c r="D6" s="130"/>
      <c r="E6" s="130"/>
      <c r="F6" s="130"/>
    </row>
    <row r="7" spans="1:6" ht="39.75" customHeight="1">
      <c r="A7" s="135" t="s">
        <v>107</v>
      </c>
      <c r="B7" s="136"/>
      <c r="C7" s="136"/>
      <c r="D7" s="136"/>
      <c r="E7" s="136"/>
      <c r="F7" s="136"/>
    </row>
    <row r="8" spans="1:6" ht="59.25" customHeight="1">
      <c r="A8" s="137" t="s">
        <v>108</v>
      </c>
      <c r="B8" s="138"/>
      <c r="C8" s="138"/>
      <c r="D8" s="138"/>
      <c r="E8" s="138"/>
      <c r="F8" s="138"/>
    </row>
    <row r="9" spans="1:6" ht="38.25" customHeight="1">
      <c r="A9" s="135" t="s">
        <v>139</v>
      </c>
      <c r="B9" s="135"/>
      <c r="C9" s="135"/>
      <c r="D9" s="135"/>
      <c r="E9" s="135"/>
      <c r="F9" s="135"/>
    </row>
    <row r="10" spans="1:6" ht="15.75">
      <c r="A10" s="131" t="s">
        <v>87</v>
      </c>
      <c r="B10" s="131"/>
      <c r="C10" s="131"/>
      <c r="D10" s="131"/>
      <c r="E10" s="131"/>
      <c r="F10" s="131"/>
    </row>
    <row r="11" spans="1:6" ht="15.75" customHeight="1">
      <c r="A11" s="140" t="s">
        <v>2</v>
      </c>
      <c r="B11" s="140" t="s">
        <v>3</v>
      </c>
      <c r="C11" s="140" t="s">
        <v>26</v>
      </c>
      <c r="D11" s="140" t="s">
        <v>137</v>
      </c>
      <c r="E11" s="132" t="s">
        <v>105</v>
      </c>
      <c r="F11" s="147" t="s">
        <v>106</v>
      </c>
    </row>
    <row r="12" spans="1:6" ht="74.25" customHeight="1">
      <c r="A12" s="140"/>
      <c r="B12" s="140"/>
      <c r="C12" s="140"/>
      <c r="D12" s="140"/>
      <c r="E12" s="132"/>
      <c r="F12" s="148"/>
    </row>
    <row r="13" spans="1:6" ht="22.5" customHeight="1" hidden="1">
      <c r="A13" s="5">
        <v>1</v>
      </c>
      <c r="B13" s="6" t="s">
        <v>9</v>
      </c>
      <c r="C13" s="5"/>
      <c r="D13" s="5"/>
      <c r="E13" s="46"/>
      <c r="F13" s="46"/>
    </row>
    <row r="14" spans="1:6" ht="22.5" customHeight="1" hidden="1">
      <c r="A14" s="5">
        <v>1.1</v>
      </c>
      <c r="B14" s="6" t="s">
        <v>10</v>
      </c>
      <c r="C14" s="5"/>
      <c r="D14" s="5"/>
      <c r="E14" s="46"/>
      <c r="F14" s="46"/>
    </row>
    <row r="15" spans="1:6" ht="22.5" customHeight="1" hidden="1">
      <c r="A15" s="5"/>
      <c r="B15" s="6" t="s">
        <v>11</v>
      </c>
      <c r="C15" s="5"/>
      <c r="D15" s="5"/>
      <c r="E15" s="46"/>
      <c r="F15" s="46"/>
    </row>
    <row r="16" spans="1:6" ht="22.5" customHeight="1" hidden="1">
      <c r="A16" s="5"/>
      <c r="B16" s="6" t="s">
        <v>12</v>
      </c>
      <c r="C16" s="5"/>
      <c r="D16" s="5"/>
      <c r="E16" s="46"/>
      <c r="F16" s="46"/>
    </row>
    <row r="17" spans="1:6" ht="22.5" customHeight="1" hidden="1">
      <c r="A17" s="5"/>
      <c r="B17" s="6" t="s">
        <v>27</v>
      </c>
      <c r="C17" s="5"/>
      <c r="D17" s="5"/>
      <c r="E17" s="46"/>
      <c r="F17" s="46"/>
    </row>
    <row r="18" spans="1:6" ht="22.5" customHeight="1" hidden="1">
      <c r="A18" s="5">
        <v>1.2</v>
      </c>
      <c r="B18" s="6" t="s">
        <v>13</v>
      </c>
      <c r="C18" s="5"/>
      <c r="D18" s="5"/>
      <c r="E18" s="46"/>
      <c r="F18" s="46"/>
    </row>
    <row r="19" spans="1:6" ht="22.5" customHeight="1" hidden="1">
      <c r="A19" s="5"/>
      <c r="B19" s="6" t="s">
        <v>14</v>
      </c>
      <c r="C19" s="5"/>
      <c r="D19" s="5"/>
      <c r="E19" s="46"/>
      <c r="F19" s="46"/>
    </row>
    <row r="20" spans="1:6" ht="22.5" customHeight="1" hidden="1">
      <c r="A20" s="5"/>
      <c r="B20" s="6" t="s">
        <v>15</v>
      </c>
      <c r="C20" s="5"/>
      <c r="D20" s="5"/>
      <c r="E20" s="46"/>
      <c r="F20" s="46"/>
    </row>
    <row r="21" spans="1:6" ht="22.5" customHeight="1" hidden="1">
      <c r="A21" s="5"/>
      <c r="B21" s="6" t="s">
        <v>27</v>
      </c>
      <c r="C21" s="5"/>
      <c r="D21" s="5"/>
      <c r="E21" s="46"/>
      <c r="F21" s="46"/>
    </row>
    <row r="22" spans="1:6" ht="22.5" customHeight="1" hidden="1">
      <c r="A22" s="5">
        <v>2</v>
      </c>
      <c r="B22" s="6" t="s">
        <v>16</v>
      </c>
      <c r="C22" s="5"/>
      <c r="D22" s="5"/>
      <c r="E22" s="46"/>
      <c r="F22" s="46"/>
    </row>
    <row r="23" spans="1:6" ht="22.5" customHeight="1" hidden="1">
      <c r="A23" s="5">
        <v>2.1</v>
      </c>
      <c r="B23" s="6" t="s">
        <v>28</v>
      </c>
      <c r="C23" s="5"/>
      <c r="D23" s="5"/>
      <c r="E23" s="46"/>
      <c r="F23" s="46"/>
    </row>
    <row r="24" spans="1:6" ht="22.5" customHeight="1" hidden="1">
      <c r="A24" s="5" t="s">
        <v>17</v>
      </c>
      <c r="B24" s="6" t="s">
        <v>18</v>
      </c>
      <c r="C24" s="5"/>
      <c r="D24" s="5"/>
      <c r="E24" s="46"/>
      <c r="F24" s="46"/>
    </row>
    <row r="25" spans="1:6" ht="22.5" customHeight="1" hidden="1">
      <c r="A25" s="5" t="s">
        <v>19</v>
      </c>
      <c r="B25" s="6" t="s">
        <v>6</v>
      </c>
      <c r="C25" s="5"/>
      <c r="D25" s="5"/>
      <c r="E25" s="46"/>
      <c r="F25" s="46"/>
    </row>
    <row r="26" spans="1:6" ht="22.5" customHeight="1" hidden="1">
      <c r="A26" s="5">
        <v>2.2</v>
      </c>
      <c r="B26" s="6" t="s">
        <v>4</v>
      </c>
      <c r="C26" s="5"/>
      <c r="D26" s="5"/>
      <c r="E26" s="46"/>
      <c r="F26" s="46"/>
    </row>
    <row r="27" spans="1:6" ht="22.5" customHeight="1" hidden="1">
      <c r="A27" s="5" t="s">
        <v>17</v>
      </c>
      <c r="B27" s="6" t="s">
        <v>20</v>
      </c>
      <c r="C27" s="5"/>
      <c r="D27" s="5"/>
      <c r="E27" s="46"/>
      <c r="F27" s="46"/>
    </row>
    <row r="28" spans="1:6" ht="22.5" customHeight="1" hidden="1">
      <c r="A28" s="5" t="s">
        <v>19</v>
      </c>
      <c r="B28" s="6" t="s">
        <v>5</v>
      </c>
      <c r="C28" s="5"/>
      <c r="D28" s="5"/>
      <c r="E28" s="46"/>
      <c r="F28" s="46"/>
    </row>
    <row r="29" spans="1:6" ht="22.5" customHeight="1" hidden="1">
      <c r="A29" s="5">
        <v>3</v>
      </c>
      <c r="B29" s="6" t="s">
        <v>21</v>
      </c>
      <c r="C29" s="5"/>
      <c r="D29" s="5"/>
      <c r="E29" s="46"/>
      <c r="F29" s="46"/>
    </row>
    <row r="30" spans="1:6" ht="22.5" customHeight="1" hidden="1">
      <c r="A30" s="5">
        <v>3.1</v>
      </c>
      <c r="B30" s="6" t="s">
        <v>10</v>
      </c>
      <c r="C30" s="5"/>
      <c r="D30" s="5"/>
      <c r="E30" s="46"/>
      <c r="F30" s="46"/>
    </row>
    <row r="31" spans="1:6" ht="22.5" customHeight="1" hidden="1">
      <c r="A31" s="5"/>
      <c r="B31" s="6" t="s">
        <v>11</v>
      </c>
      <c r="C31" s="5"/>
      <c r="D31" s="5"/>
      <c r="E31" s="46"/>
      <c r="F31" s="46"/>
    </row>
    <row r="32" spans="1:6" ht="22.5" customHeight="1" hidden="1">
      <c r="A32" s="5"/>
      <c r="B32" s="6" t="s">
        <v>12</v>
      </c>
      <c r="C32" s="5"/>
      <c r="D32" s="5"/>
      <c r="E32" s="46"/>
      <c r="F32" s="46"/>
    </row>
    <row r="33" spans="1:6" ht="22.5" customHeight="1" hidden="1">
      <c r="A33" s="5"/>
      <c r="B33" s="6" t="s">
        <v>27</v>
      </c>
      <c r="C33" s="5"/>
      <c r="D33" s="5"/>
      <c r="E33" s="46"/>
      <c r="F33" s="46"/>
    </row>
    <row r="34" spans="1:6" ht="22.5" customHeight="1" hidden="1">
      <c r="A34" s="5">
        <v>3.2</v>
      </c>
      <c r="B34" s="6" t="s">
        <v>13</v>
      </c>
      <c r="C34" s="5"/>
      <c r="D34" s="5"/>
      <c r="E34" s="46"/>
      <c r="F34" s="46"/>
    </row>
    <row r="35" spans="1:6" ht="22.5" customHeight="1" hidden="1">
      <c r="A35" s="5"/>
      <c r="B35" s="6" t="s">
        <v>14</v>
      </c>
      <c r="C35" s="5"/>
      <c r="D35" s="5"/>
      <c r="E35" s="46"/>
      <c r="F35" s="46"/>
    </row>
    <row r="36" spans="1:6" ht="22.5" customHeight="1" hidden="1">
      <c r="A36" s="5"/>
      <c r="B36" s="6" t="s">
        <v>15</v>
      </c>
      <c r="C36" s="5"/>
      <c r="D36" s="5"/>
      <c r="E36" s="46"/>
      <c r="F36" s="46"/>
    </row>
    <row r="37" spans="1:6" ht="22.5" customHeight="1" hidden="1">
      <c r="A37" s="5"/>
      <c r="B37" s="6" t="s">
        <v>27</v>
      </c>
      <c r="C37" s="5"/>
      <c r="D37" s="5"/>
      <c r="E37" s="46"/>
      <c r="F37" s="46"/>
    </row>
    <row r="38" spans="1:14" s="27" customFormat="1" ht="22.5" customHeight="1">
      <c r="A38" s="5" t="s">
        <v>1</v>
      </c>
      <c r="B38" s="6" t="s">
        <v>22</v>
      </c>
      <c r="C38" s="7"/>
      <c r="D38" s="7"/>
      <c r="E38" s="45"/>
      <c r="F38" s="46"/>
      <c r="G38" s="57"/>
      <c r="H38" s="57"/>
      <c r="I38" s="57"/>
      <c r="J38" s="57"/>
      <c r="K38" s="57"/>
      <c r="L38" s="57"/>
      <c r="M38" s="57"/>
      <c r="N38" s="57"/>
    </row>
    <row r="39" spans="1:14" s="27" customFormat="1" ht="36" customHeight="1">
      <c r="A39" s="5">
        <v>1</v>
      </c>
      <c r="B39" s="6" t="s">
        <v>7</v>
      </c>
      <c r="C39" s="7"/>
      <c r="D39" s="7"/>
      <c r="E39" s="47"/>
      <c r="F39" s="72"/>
      <c r="G39" s="7"/>
      <c r="H39" s="57"/>
      <c r="I39" s="57"/>
      <c r="J39" s="57"/>
      <c r="K39" s="57"/>
      <c r="L39" s="57"/>
      <c r="M39" s="57"/>
      <c r="N39" s="57"/>
    </row>
    <row r="40" spans="1:14" s="29" customFormat="1" ht="22.5" customHeight="1">
      <c r="A40" s="36">
        <v>1.1</v>
      </c>
      <c r="B40" s="37" t="s">
        <v>20</v>
      </c>
      <c r="C40" s="7"/>
      <c r="D40" s="7"/>
      <c r="E40" s="7"/>
      <c r="F40" s="45"/>
      <c r="G40" s="7"/>
      <c r="H40" s="58"/>
      <c r="I40" s="58"/>
      <c r="J40" s="58"/>
      <c r="K40" s="58"/>
      <c r="L40" s="58"/>
      <c r="M40" s="58"/>
      <c r="N40" s="58"/>
    </row>
    <row r="41" spans="1:14" s="27" customFormat="1" ht="22.5" customHeight="1">
      <c r="A41" s="8">
        <v>6000</v>
      </c>
      <c r="B41" s="8" t="s">
        <v>35</v>
      </c>
      <c r="C41" s="9"/>
      <c r="D41" s="9"/>
      <c r="E41" s="48"/>
      <c r="F41" s="48" t="e">
        <f>G41/D41</f>
        <v>#DIV/0!</v>
      </c>
      <c r="G41" s="57"/>
      <c r="H41" s="57"/>
      <c r="I41" s="57"/>
      <c r="J41" s="57"/>
      <c r="K41" s="57"/>
      <c r="L41" s="57"/>
      <c r="M41" s="57"/>
      <c r="N41" s="57"/>
    </row>
    <row r="42" spans="1:14" s="27" customFormat="1" ht="22.5" customHeight="1">
      <c r="A42" s="1">
        <v>6001</v>
      </c>
      <c r="B42" s="1" t="s">
        <v>30</v>
      </c>
      <c r="C42" s="10"/>
      <c r="D42" s="13"/>
      <c r="E42" s="49"/>
      <c r="F42" s="49"/>
      <c r="G42" s="57"/>
      <c r="H42" s="57"/>
      <c r="I42" s="57"/>
      <c r="J42" s="57"/>
      <c r="K42" s="57"/>
      <c r="L42" s="57"/>
      <c r="M42" s="57"/>
      <c r="N42" s="57"/>
    </row>
    <row r="43" spans="1:14" s="27" customFormat="1" ht="22.5" customHeight="1">
      <c r="A43" s="1">
        <v>6003</v>
      </c>
      <c r="B43" s="1" t="s">
        <v>31</v>
      </c>
      <c r="C43" s="10"/>
      <c r="D43" s="13"/>
      <c r="E43" s="49"/>
      <c r="F43" s="49"/>
      <c r="G43" s="57"/>
      <c r="H43" s="57"/>
      <c r="I43" s="57"/>
      <c r="J43" s="57"/>
      <c r="K43" s="57"/>
      <c r="L43" s="57"/>
      <c r="M43" s="57"/>
      <c r="N43" s="57"/>
    </row>
    <row r="44" spans="1:14" s="29" customFormat="1" ht="33.75" customHeight="1">
      <c r="A44" s="11">
        <v>6050</v>
      </c>
      <c r="B44" s="14" t="s">
        <v>134</v>
      </c>
      <c r="C44" s="65"/>
      <c r="D44" s="66"/>
      <c r="E44" s="47"/>
      <c r="F44" s="48" t="e">
        <f>G44/D44</f>
        <v>#DIV/0!</v>
      </c>
      <c r="G44" s="58"/>
      <c r="H44" s="58"/>
      <c r="I44" s="58"/>
      <c r="J44" s="58"/>
      <c r="K44" s="58"/>
      <c r="L44" s="58"/>
      <c r="M44" s="58"/>
      <c r="N44" s="58"/>
    </row>
    <row r="45" spans="1:14" s="27" customFormat="1" ht="35.25" customHeight="1">
      <c r="A45" s="1">
        <v>6051</v>
      </c>
      <c r="B45" s="19" t="s">
        <v>134</v>
      </c>
      <c r="C45" s="10"/>
      <c r="D45" s="61"/>
      <c r="E45" s="49"/>
      <c r="F45" s="49"/>
      <c r="G45" s="57"/>
      <c r="H45" s="57"/>
      <c r="I45" s="57"/>
      <c r="J45" s="57"/>
      <c r="K45" s="57"/>
      <c r="L45" s="57"/>
      <c r="M45" s="57"/>
      <c r="N45" s="57"/>
    </row>
    <row r="46" spans="1:14" s="27" customFormat="1" ht="22.5" customHeight="1">
      <c r="A46" s="8">
        <v>6100</v>
      </c>
      <c r="B46" s="8" t="s">
        <v>36</v>
      </c>
      <c r="C46" s="9"/>
      <c r="D46" s="9"/>
      <c r="E46" s="50"/>
      <c r="F46" s="48" t="e">
        <f>G46/D46</f>
        <v>#DIV/0!</v>
      </c>
      <c r="G46" s="57"/>
      <c r="H46" s="57"/>
      <c r="I46" s="57"/>
      <c r="J46" s="57"/>
      <c r="K46" s="57"/>
      <c r="L46" s="57"/>
      <c r="M46" s="57"/>
      <c r="N46" s="57"/>
    </row>
    <row r="47" spans="1:14" s="27" customFormat="1" ht="22.5" customHeight="1">
      <c r="A47" s="1">
        <v>6101</v>
      </c>
      <c r="B47" s="1" t="s">
        <v>32</v>
      </c>
      <c r="C47" s="10"/>
      <c r="D47" s="13"/>
      <c r="E47" s="49"/>
      <c r="F47" s="49"/>
      <c r="G47" s="57"/>
      <c r="H47" s="57"/>
      <c r="I47" s="57"/>
      <c r="J47" s="57"/>
      <c r="K47" s="57"/>
      <c r="L47" s="57"/>
      <c r="M47" s="57"/>
      <c r="N47" s="57"/>
    </row>
    <row r="48" spans="1:14" s="27" customFormat="1" ht="22.5" customHeight="1">
      <c r="A48" s="1">
        <v>6112</v>
      </c>
      <c r="B48" s="1" t="s">
        <v>33</v>
      </c>
      <c r="C48" s="10"/>
      <c r="D48" s="13"/>
      <c r="E48" s="49"/>
      <c r="F48" s="49"/>
      <c r="G48" s="57"/>
      <c r="H48" s="57"/>
      <c r="I48" s="57"/>
      <c r="J48" s="57"/>
      <c r="K48" s="57"/>
      <c r="L48" s="57"/>
      <c r="M48" s="57"/>
      <c r="N48" s="57"/>
    </row>
    <row r="49" spans="1:14" s="27" customFormat="1" ht="22.5" customHeight="1">
      <c r="A49" s="1">
        <v>6113</v>
      </c>
      <c r="B49" s="1" t="s">
        <v>34</v>
      </c>
      <c r="C49" s="10"/>
      <c r="D49" s="13"/>
      <c r="E49" s="49"/>
      <c r="F49" s="49"/>
      <c r="G49" s="57"/>
      <c r="H49" s="57"/>
      <c r="I49" s="57"/>
      <c r="J49" s="57"/>
      <c r="K49" s="57"/>
      <c r="L49" s="57"/>
      <c r="M49" s="57"/>
      <c r="N49" s="57"/>
    </row>
    <row r="50" spans="1:14" s="27" customFormat="1" ht="22.5" customHeight="1">
      <c r="A50" s="1">
        <v>6115</v>
      </c>
      <c r="B50" s="1" t="s">
        <v>95</v>
      </c>
      <c r="C50" s="10"/>
      <c r="D50" s="13"/>
      <c r="E50" s="49"/>
      <c r="F50" s="49"/>
      <c r="G50" s="57"/>
      <c r="H50" s="57"/>
      <c r="I50" s="57"/>
      <c r="J50" s="57"/>
      <c r="K50" s="57"/>
      <c r="L50" s="57"/>
      <c r="M50" s="57"/>
      <c r="N50" s="57"/>
    </row>
    <row r="51" spans="1:14" s="27" customFormat="1" ht="22.5" customHeight="1">
      <c r="A51" s="8">
        <v>6250</v>
      </c>
      <c r="B51" s="8" t="s">
        <v>37</v>
      </c>
      <c r="C51" s="9"/>
      <c r="D51" s="9"/>
      <c r="E51" s="50"/>
      <c r="F51" s="48" t="e">
        <f>G51/D51</f>
        <v>#DIV/0!</v>
      </c>
      <c r="G51" s="57"/>
      <c r="H51" s="57"/>
      <c r="I51" s="57"/>
      <c r="J51" s="57"/>
      <c r="K51" s="57"/>
      <c r="L51" s="57"/>
      <c r="M51" s="57"/>
      <c r="N51" s="57"/>
    </row>
    <row r="52" spans="1:14" s="27" customFormat="1" ht="22.5" customHeight="1">
      <c r="A52" s="1">
        <v>6253</v>
      </c>
      <c r="B52" s="1" t="s">
        <v>38</v>
      </c>
      <c r="C52" s="10"/>
      <c r="D52" s="10"/>
      <c r="E52" s="49"/>
      <c r="F52" s="46"/>
      <c r="G52" s="57"/>
      <c r="H52" s="57"/>
      <c r="I52" s="57"/>
      <c r="J52" s="57"/>
      <c r="K52" s="57"/>
      <c r="L52" s="57"/>
      <c r="M52" s="57"/>
      <c r="N52" s="57"/>
    </row>
    <row r="53" spans="1:14" s="27" customFormat="1" ht="22.5" customHeight="1">
      <c r="A53" s="1">
        <v>6257</v>
      </c>
      <c r="B53" s="1" t="s">
        <v>39</v>
      </c>
      <c r="C53" s="10"/>
      <c r="D53" s="10"/>
      <c r="E53" s="49"/>
      <c r="F53" s="46"/>
      <c r="G53" s="57"/>
      <c r="H53" s="57"/>
      <c r="I53" s="57"/>
      <c r="J53" s="57"/>
      <c r="K53" s="57"/>
      <c r="L53" s="57"/>
      <c r="M53" s="57"/>
      <c r="N53" s="57"/>
    </row>
    <row r="54" spans="1:14" s="27" customFormat="1" ht="22.5" customHeight="1">
      <c r="A54" s="8">
        <v>6300</v>
      </c>
      <c r="B54" s="8" t="s">
        <v>40</v>
      </c>
      <c r="C54" s="9"/>
      <c r="D54" s="9"/>
      <c r="E54" s="48"/>
      <c r="F54" s="48" t="e">
        <f>G54/D54</f>
        <v>#DIV/0!</v>
      </c>
      <c r="G54" s="57"/>
      <c r="H54" s="57"/>
      <c r="I54" s="57"/>
      <c r="J54" s="57"/>
      <c r="K54" s="57"/>
      <c r="L54" s="57"/>
      <c r="M54" s="57"/>
      <c r="N54" s="57"/>
    </row>
    <row r="55" spans="1:14" s="27" customFormat="1" ht="22.5" customHeight="1">
      <c r="A55" s="1">
        <v>6301</v>
      </c>
      <c r="B55" s="1" t="s">
        <v>41</v>
      </c>
      <c r="C55" s="10"/>
      <c r="D55" s="10"/>
      <c r="E55" s="49"/>
      <c r="F55" s="49"/>
      <c r="G55" s="57"/>
      <c r="H55" s="57"/>
      <c r="I55" s="57"/>
      <c r="J55" s="57"/>
      <c r="K55" s="57"/>
      <c r="L55" s="57"/>
      <c r="M55" s="57"/>
      <c r="N55" s="57"/>
    </row>
    <row r="56" spans="1:14" s="27" customFormat="1" ht="22.5" customHeight="1">
      <c r="A56" s="1">
        <v>6302</v>
      </c>
      <c r="B56" s="1" t="s">
        <v>42</v>
      </c>
      <c r="C56" s="10"/>
      <c r="D56" s="10"/>
      <c r="E56" s="49"/>
      <c r="F56" s="49"/>
      <c r="G56" s="57"/>
      <c r="H56" s="57"/>
      <c r="I56" s="57"/>
      <c r="J56" s="57"/>
      <c r="K56" s="57"/>
      <c r="L56" s="57"/>
      <c r="M56" s="57"/>
      <c r="N56" s="57"/>
    </row>
    <row r="57" spans="1:14" s="27" customFormat="1" ht="22.5" customHeight="1">
      <c r="A57" s="1">
        <v>6303</v>
      </c>
      <c r="B57" s="1" t="s">
        <v>43</v>
      </c>
      <c r="C57" s="10"/>
      <c r="D57" s="10"/>
      <c r="E57" s="49"/>
      <c r="F57" s="49"/>
      <c r="G57" s="57"/>
      <c r="H57" s="57"/>
      <c r="I57" s="57"/>
      <c r="J57" s="57"/>
      <c r="K57" s="57"/>
      <c r="L57" s="57"/>
      <c r="M57" s="57"/>
      <c r="N57" s="57"/>
    </row>
    <row r="58" spans="1:14" s="27" customFormat="1" ht="22.5" customHeight="1">
      <c r="A58" s="1">
        <v>6304</v>
      </c>
      <c r="B58" s="1" t="s">
        <v>44</v>
      </c>
      <c r="C58" s="10"/>
      <c r="D58" s="10"/>
      <c r="E58" s="49"/>
      <c r="F58" s="49"/>
      <c r="G58" s="57"/>
      <c r="H58" s="57"/>
      <c r="I58" s="57"/>
      <c r="J58" s="57"/>
      <c r="K58" s="57"/>
      <c r="L58" s="57"/>
      <c r="M58" s="57"/>
      <c r="N58" s="57"/>
    </row>
    <row r="59" spans="1:14" s="27" customFormat="1" ht="22.5" customHeight="1">
      <c r="A59" s="67">
        <v>6400</v>
      </c>
      <c r="B59" s="68" t="s">
        <v>79</v>
      </c>
      <c r="C59" s="12"/>
      <c r="D59" s="12"/>
      <c r="E59" s="51"/>
      <c r="F59" s="48" t="e">
        <f>G59/D59</f>
        <v>#DIV/0!</v>
      </c>
      <c r="G59" s="57"/>
      <c r="H59" s="57"/>
      <c r="I59" s="57"/>
      <c r="J59" s="57"/>
      <c r="K59" s="57"/>
      <c r="L59" s="57"/>
      <c r="M59" s="57"/>
      <c r="N59" s="57"/>
    </row>
    <row r="60" spans="1:14" s="27" customFormat="1" ht="22.5" customHeight="1">
      <c r="A60" s="69">
        <v>6404</v>
      </c>
      <c r="B60" s="60" t="s">
        <v>131</v>
      </c>
      <c r="C60" s="10"/>
      <c r="D60" s="10"/>
      <c r="E60" s="10"/>
      <c r="F60" s="49"/>
      <c r="G60" s="57"/>
      <c r="H60" s="57"/>
      <c r="I60" s="57"/>
      <c r="J60" s="57"/>
      <c r="K60" s="57"/>
      <c r="L60" s="57"/>
      <c r="M60" s="57"/>
      <c r="N60" s="57"/>
    </row>
    <row r="61" spans="1:14" s="27" customFormat="1" ht="22.5" customHeight="1">
      <c r="A61" s="36">
        <v>1.2</v>
      </c>
      <c r="B61" s="37" t="s">
        <v>113</v>
      </c>
      <c r="C61" s="65"/>
      <c r="D61" s="65"/>
      <c r="E61" s="47"/>
      <c r="F61" s="47"/>
      <c r="G61" s="57"/>
      <c r="H61" s="57"/>
      <c r="I61" s="57"/>
      <c r="J61" s="57"/>
      <c r="K61" s="57"/>
      <c r="L61" s="57"/>
      <c r="M61" s="57"/>
      <c r="N61" s="57"/>
    </row>
    <row r="62" spans="1:14" s="27" customFormat="1" ht="22.5" customHeight="1">
      <c r="A62" s="8">
        <v>6000</v>
      </c>
      <c r="B62" s="8" t="s">
        <v>35</v>
      </c>
      <c r="C62" s="9"/>
      <c r="D62" s="9"/>
      <c r="E62" s="48"/>
      <c r="F62" s="48"/>
      <c r="G62" s="57"/>
      <c r="H62" s="57"/>
      <c r="I62" s="57"/>
      <c r="J62" s="57"/>
      <c r="K62" s="57"/>
      <c r="L62" s="57"/>
      <c r="M62" s="57"/>
      <c r="N62" s="57"/>
    </row>
    <row r="63" spans="1:14" s="27" customFormat="1" ht="22.5" customHeight="1">
      <c r="A63" s="1">
        <v>6001</v>
      </c>
      <c r="B63" s="1" t="s">
        <v>30</v>
      </c>
      <c r="C63" s="10"/>
      <c r="D63" s="13"/>
      <c r="E63" s="49"/>
      <c r="F63" s="49"/>
      <c r="G63" s="57"/>
      <c r="H63" s="57"/>
      <c r="I63" s="57"/>
      <c r="J63" s="57"/>
      <c r="K63" s="57"/>
      <c r="L63" s="57"/>
      <c r="M63" s="57"/>
      <c r="N63" s="57"/>
    </row>
    <row r="64" spans="1:14" s="27" customFormat="1" ht="22.5" customHeight="1">
      <c r="A64" s="1">
        <v>6003</v>
      </c>
      <c r="B64" s="1" t="s">
        <v>31</v>
      </c>
      <c r="C64" s="10"/>
      <c r="D64" s="13"/>
      <c r="E64" s="49"/>
      <c r="F64" s="49"/>
      <c r="G64" s="57"/>
      <c r="H64" s="57"/>
      <c r="I64" s="57"/>
      <c r="J64" s="57"/>
      <c r="K64" s="57"/>
      <c r="L64" s="57"/>
      <c r="M64" s="57"/>
      <c r="N64" s="57"/>
    </row>
    <row r="65" spans="1:14" s="27" customFormat="1" ht="22.5" customHeight="1">
      <c r="A65" s="8">
        <v>6100</v>
      </c>
      <c r="B65" s="8" t="s">
        <v>36</v>
      </c>
      <c r="C65" s="9"/>
      <c r="D65" s="9"/>
      <c r="E65" s="50"/>
      <c r="F65" s="48"/>
      <c r="G65" s="57"/>
      <c r="H65" s="57"/>
      <c r="I65" s="57"/>
      <c r="J65" s="57"/>
      <c r="K65" s="57"/>
      <c r="L65" s="57"/>
      <c r="M65" s="57"/>
      <c r="N65" s="57"/>
    </row>
    <row r="66" spans="1:14" s="27" customFormat="1" ht="22.5" customHeight="1">
      <c r="A66" s="1">
        <v>6101</v>
      </c>
      <c r="B66" s="1" t="s">
        <v>32</v>
      </c>
      <c r="C66" s="10"/>
      <c r="D66" s="13"/>
      <c r="E66" s="49"/>
      <c r="F66" s="49"/>
      <c r="G66" s="57"/>
      <c r="H66" s="57"/>
      <c r="I66" s="57"/>
      <c r="J66" s="57"/>
      <c r="K66" s="57"/>
      <c r="L66" s="57"/>
      <c r="M66" s="57"/>
      <c r="N66" s="57"/>
    </row>
    <row r="67" spans="1:14" s="27" customFormat="1" ht="22.5" customHeight="1">
      <c r="A67" s="1">
        <v>6112</v>
      </c>
      <c r="B67" s="1" t="s">
        <v>33</v>
      </c>
      <c r="C67" s="10"/>
      <c r="D67" s="13"/>
      <c r="E67" s="49"/>
      <c r="F67" s="49"/>
      <c r="G67" s="57"/>
      <c r="H67" s="57"/>
      <c r="I67" s="57"/>
      <c r="J67" s="57"/>
      <c r="K67" s="57"/>
      <c r="L67" s="57"/>
      <c r="M67" s="57"/>
      <c r="N67" s="57"/>
    </row>
    <row r="68" spans="1:14" s="27" customFormat="1" ht="22.5" customHeight="1">
      <c r="A68" s="1">
        <v>6113</v>
      </c>
      <c r="B68" s="1" t="s">
        <v>34</v>
      </c>
      <c r="C68" s="10"/>
      <c r="D68" s="13"/>
      <c r="E68" s="49"/>
      <c r="F68" s="49"/>
      <c r="G68" s="57"/>
      <c r="H68" s="57"/>
      <c r="I68" s="57"/>
      <c r="J68" s="57"/>
      <c r="K68" s="57"/>
      <c r="L68" s="57"/>
      <c r="M68" s="57"/>
      <c r="N68" s="57"/>
    </row>
    <row r="69" spans="1:14" s="27" customFormat="1" ht="22.5" customHeight="1">
      <c r="A69" s="1">
        <v>6115</v>
      </c>
      <c r="B69" s="1" t="s">
        <v>95</v>
      </c>
      <c r="C69" s="10"/>
      <c r="D69" s="13"/>
      <c r="E69" s="49"/>
      <c r="F69" s="49"/>
      <c r="G69" s="57"/>
      <c r="H69" s="57"/>
      <c r="I69" s="57"/>
      <c r="J69" s="57"/>
      <c r="K69" s="57"/>
      <c r="L69" s="57"/>
      <c r="M69" s="57"/>
      <c r="N69" s="57"/>
    </row>
    <row r="70" spans="1:14" s="27" customFormat="1" ht="22.5" customHeight="1">
      <c r="A70" s="8">
        <v>6300</v>
      </c>
      <c r="B70" s="8" t="s">
        <v>40</v>
      </c>
      <c r="C70" s="9"/>
      <c r="D70" s="9"/>
      <c r="E70" s="48"/>
      <c r="F70" s="48"/>
      <c r="G70" s="57"/>
      <c r="H70" s="57"/>
      <c r="I70" s="57"/>
      <c r="J70" s="57"/>
      <c r="K70" s="57"/>
      <c r="L70" s="57"/>
      <c r="M70" s="57"/>
      <c r="N70" s="57"/>
    </row>
    <row r="71" spans="1:14" s="27" customFormat="1" ht="22.5" customHeight="1">
      <c r="A71" s="1">
        <v>6301</v>
      </c>
      <c r="B71" s="1" t="s">
        <v>41</v>
      </c>
      <c r="C71" s="10"/>
      <c r="D71" s="10"/>
      <c r="E71" s="49"/>
      <c r="F71" s="49"/>
      <c r="G71" s="57"/>
      <c r="H71" s="57"/>
      <c r="I71" s="57"/>
      <c r="J71" s="57"/>
      <c r="K71" s="57"/>
      <c r="L71" s="57"/>
      <c r="M71" s="57"/>
      <c r="N71" s="57"/>
    </row>
    <row r="72" spans="1:14" s="27" customFormat="1" ht="22.5" customHeight="1">
      <c r="A72" s="1">
        <v>6302</v>
      </c>
      <c r="B72" s="1" t="s">
        <v>42</v>
      </c>
      <c r="C72" s="10"/>
      <c r="D72" s="10"/>
      <c r="E72" s="49"/>
      <c r="F72" s="49"/>
      <c r="G72" s="57"/>
      <c r="H72" s="57"/>
      <c r="I72" s="57"/>
      <c r="J72" s="57"/>
      <c r="K72" s="57"/>
      <c r="L72" s="57"/>
      <c r="M72" s="57"/>
      <c r="N72" s="57"/>
    </row>
    <row r="73" spans="1:14" s="27" customFormat="1" ht="22.5" customHeight="1">
      <c r="A73" s="1">
        <v>6303</v>
      </c>
      <c r="B73" s="1" t="s">
        <v>43</v>
      </c>
      <c r="C73" s="10"/>
      <c r="D73" s="10"/>
      <c r="E73" s="49"/>
      <c r="F73" s="49"/>
      <c r="G73" s="57"/>
      <c r="H73" s="57"/>
      <c r="I73" s="57"/>
      <c r="J73" s="57"/>
      <c r="K73" s="57"/>
      <c r="L73" s="57"/>
      <c r="M73" s="57"/>
      <c r="N73" s="57"/>
    </row>
    <row r="74" spans="1:14" s="27" customFormat="1" ht="22.5" customHeight="1">
      <c r="A74" s="1">
        <v>6304</v>
      </c>
      <c r="B74" s="1" t="s">
        <v>44</v>
      </c>
      <c r="C74" s="10"/>
      <c r="D74" s="10"/>
      <c r="E74" s="49"/>
      <c r="F74" s="49"/>
      <c r="G74" s="57"/>
      <c r="H74" s="57"/>
      <c r="I74" s="57"/>
      <c r="J74" s="57"/>
      <c r="K74" s="57"/>
      <c r="L74" s="57"/>
      <c r="M74" s="57"/>
      <c r="N74" s="57"/>
    </row>
    <row r="75" spans="1:14" s="41" customFormat="1" ht="22.5" customHeight="1">
      <c r="A75" s="8">
        <v>7750</v>
      </c>
      <c r="B75" s="8" t="s">
        <v>127</v>
      </c>
      <c r="C75" s="9"/>
      <c r="D75" s="9"/>
      <c r="E75" s="48"/>
      <c r="F75" s="48"/>
      <c r="G75" s="59"/>
      <c r="H75" s="59"/>
      <c r="I75" s="59"/>
      <c r="J75" s="59"/>
      <c r="K75" s="59"/>
      <c r="L75" s="59"/>
      <c r="M75" s="59"/>
      <c r="N75" s="59"/>
    </row>
    <row r="76" spans="1:14" s="27" customFormat="1" ht="22.5" customHeight="1">
      <c r="A76" s="1">
        <v>7799</v>
      </c>
      <c r="B76" s="1" t="s">
        <v>128</v>
      </c>
      <c r="C76" s="10"/>
      <c r="D76" s="10"/>
      <c r="E76" s="49"/>
      <c r="F76" s="49"/>
      <c r="G76" s="57"/>
      <c r="H76" s="57"/>
      <c r="I76" s="57"/>
      <c r="J76" s="57"/>
      <c r="K76" s="57"/>
      <c r="L76" s="57"/>
      <c r="M76" s="57"/>
      <c r="N76" s="57"/>
    </row>
    <row r="77" spans="1:14" s="27" customFormat="1" ht="22.5" customHeight="1">
      <c r="A77" s="8">
        <v>6500</v>
      </c>
      <c r="B77" s="8" t="s">
        <v>45</v>
      </c>
      <c r="C77" s="16"/>
      <c r="D77" s="16"/>
      <c r="E77" s="48"/>
      <c r="F77" s="48" t="e">
        <f>G77/D77</f>
        <v>#DIV/0!</v>
      </c>
      <c r="G77" s="57"/>
      <c r="H77" s="57"/>
      <c r="I77" s="57"/>
      <c r="J77" s="57"/>
      <c r="K77" s="57"/>
      <c r="L77" s="57"/>
      <c r="M77" s="57"/>
      <c r="N77" s="57"/>
    </row>
    <row r="78" spans="1:14" s="27" customFormat="1" ht="22.5" customHeight="1">
      <c r="A78" s="1">
        <v>6501</v>
      </c>
      <c r="B78" s="1" t="s">
        <v>46</v>
      </c>
      <c r="C78" s="17"/>
      <c r="D78" s="10"/>
      <c r="E78" s="49"/>
      <c r="F78" s="49"/>
      <c r="G78" s="57"/>
      <c r="H78" s="57"/>
      <c r="I78" s="57"/>
      <c r="J78" s="57"/>
      <c r="K78" s="57"/>
      <c r="L78" s="57"/>
      <c r="M78" s="57"/>
      <c r="N78" s="57"/>
    </row>
    <row r="79" spans="1:14" s="27" customFormat="1" ht="22.5" customHeight="1">
      <c r="A79" s="1">
        <v>6502</v>
      </c>
      <c r="B79" s="1" t="s">
        <v>47</v>
      </c>
      <c r="C79" s="17"/>
      <c r="D79" s="10"/>
      <c r="E79" s="49"/>
      <c r="F79" s="49"/>
      <c r="G79" s="57"/>
      <c r="H79" s="57"/>
      <c r="I79" s="57"/>
      <c r="J79" s="57"/>
      <c r="K79" s="57"/>
      <c r="L79" s="57"/>
      <c r="M79" s="57"/>
      <c r="N79" s="57"/>
    </row>
    <row r="80" spans="1:14" s="27" customFormat="1" ht="22.5" customHeight="1">
      <c r="A80" s="1">
        <v>6504</v>
      </c>
      <c r="B80" s="1" t="s">
        <v>48</v>
      </c>
      <c r="C80" s="17"/>
      <c r="D80" s="10"/>
      <c r="E80" s="49"/>
      <c r="F80" s="49"/>
      <c r="G80" s="57"/>
      <c r="H80" s="57"/>
      <c r="I80" s="57"/>
      <c r="J80" s="57"/>
      <c r="K80" s="57"/>
      <c r="L80" s="57"/>
      <c r="M80" s="57"/>
      <c r="N80" s="57"/>
    </row>
    <row r="81" spans="1:14" s="27" customFormat="1" ht="22.5" customHeight="1">
      <c r="A81" s="8">
        <v>6550</v>
      </c>
      <c r="B81" s="8" t="s">
        <v>49</v>
      </c>
      <c r="C81" s="3"/>
      <c r="D81" s="3"/>
      <c r="E81" s="48"/>
      <c r="F81" s="48" t="e">
        <f>G81/D81</f>
        <v>#DIV/0!</v>
      </c>
      <c r="G81" s="57"/>
      <c r="H81" s="57"/>
      <c r="I81" s="57"/>
      <c r="J81" s="57"/>
      <c r="K81" s="57"/>
      <c r="L81" s="57"/>
      <c r="M81" s="57"/>
      <c r="N81" s="57"/>
    </row>
    <row r="82" spans="1:14" s="27" customFormat="1" ht="22.5" customHeight="1">
      <c r="A82" s="1">
        <v>6551</v>
      </c>
      <c r="B82" s="1" t="s">
        <v>50</v>
      </c>
      <c r="C82" s="17"/>
      <c r="D82" s="10"/>
      <c r="E82" s="49"/>
      <c r="F82" s="49"/>
      <c r="G82" s="57"/>
      <c r="H82" s="57"/>
      <c r="I82" s="57"/>
      <c r="J82" s="57"/>
      <c r="K82" s="57"/>
      <c r="L82" s="57"/>
      <c r="M82" s="57"/>
      <c r="N82" s="57"/>
    </row>
    <row r="83" spans="1:14" s="27" customFormat="1" ht="22.5" customHeight="1">
      <c r="A83" s="1">
        <v>6552</v>
      </c>
      <c r="B83" s="1" t="s">
        <v>51</v>
      </c>
      <c r="C83" s="17"/>
      <c r="D83" s="10"/>
      <c r="E83" s="49"/>
      <c r="F83" s="49"/>
      <c r="G83" s="57"/>
      <c r="H83" s="57"/>
      <c r="I83" s="57"/>
      <c r="J83" s="57"/>
      <c r="K83" s="57"/>
      <c r="L83" s="57"/>
      <c r="M83" s="57"/>
      <c r="N83" s="57"/>
    </row>
    <row r="84" spans="1:14" s="27" customFormat="1" ht="22.5" customHeight="1">
      <c r="A84" s="1">
        <v>6559</v>
      </c>
      <c r="B84" s="1" t="s">
        <v>52</v>
      </c>
      <c r="C84" s="17"/>
      <c r="D84" s="10"/>
      <c r="E84" s="49"/>
      <c r="F84" s="70"/>
      <c r="G84" s="57"/>
      <c r="H84" s="57"/>
      <c r="I84" s="57"/>
      <c r="J84" s="57"/>
      <c r="K84" s="57"/>
      <c r="L84" s="57"/>
      <c r="M84" s="57"/>
      <c r="N84" s="57"/>
    </row>
    <row r="85" spans="1:14" s="27" customFormat="1" ht="22.5" customHeight="1">
      <c r="A85" s="8">
        <v>6600</v>
      </c>
      <c r="B85" s="8" t="s">
        <v>53</v>
      </c>
      <c r="C85" s="3"/>
      <c r="D85" s="3"/>
      <c r="E85" s="48"/>
      <c r="F85" s="48" t="e">
        <f>G85/D85</f>
        <v>#DIV/0!</v>
      </c>
      <c r="G85" s="57"/>
      <c r="H85" s="57"/>
      <c r="I85" s="57"/>
      <c r="J85" s="57"/>
      <c r="K85" s="57"/>
      <c r="L85" s="57"/>
      <c r="M85" s="57"/>
      <c r="N85" s="57"/>
    </row>
    <row r="86" spans="1:14" s="27" customFormat="1" ht="22.5" customHeight="1">
      <c r="A86" s="1">
        <v>6601</v>
      </c>
      <c r="B86" s="1" t="s">
        <v>54</v>
      </c>
      <c r="C86" s="17"/>
      <c r="D86" s="10"/>
      <c r="E86" s="49"/>
      <c r="F86" s="49"/>
      <c r="G86" s="57"/>
      <c r="H86" s="57"/>
      <c r="I86" s="57"/>
      <c r="J86" s="57"/>
      <c r="K86" s="57"/>
      <c r="L86" s="57"/>
      <c r="M86" s="57"/>
      <c r="N86" s="57"/>
    </row>
    <row r="87" spans="1:14" s="27" customFormat="1" ht="22.5" customHeight="1">
      <c r="A87" s="1">
        <v>6605</v>
      </c>
      <c r="B87" s="1" t="s">
        <v>56</v>
      </c>
      <c r="C87" s="17"/>
      <c r="D87" s="10"/>
      <c r="E87" s="49"/>
      <c r="F87" s="49"/>
      <c r="G87" s="57"/>
      <c r="H87" s="57"/>
      <c r="I87" s="57"/>
      <c r="J87" s="57"/>
      <c r="K87" s="57"/>
      <c r="L87" s="57"/>
      <c r="M87" s="57"/>
      <c r="N87" s="57"/>
    </row>
    <row r="88" spans="1:14" s="27" customFormat="1" ht="22.5" customHeight="1">
      <c r="A88" s="1">
        <v>6608</v>
      </c>
      <c r="B88" s="1" t="s">
        <v>55</v>
      </c>
      <c r="C88" s="17"/>
      <c r="D88" s="10"/>
      <c r="E88" s="49"/>
      <c r="F88" s="49"/>
      <c r="G88" s="57"/>
      <c r="H88" s="57"/>
      <c r="I88" s="57"/>
      <c r="J88" s="57"/>
      <c r="K88" s="57"/>
      <c r="L88" s="57"/>
      <c r="M88" s="57"/>
      <c r="N88" s="57"/>
    </row>
    <row r="89" spans="1:14" s="27" customFormat="1" ht="22.5" customHeight="1">
      <c r="A89" s="1">
        <v>6618</v>
      </c>
      <c r="B89" s="1" t="s">
        <v>91</v>
      </c>
      <c r="C89" s="17"/>
      <c r="D89" s="10"/>
      <c r="E89" s="49"/>
      <c r="F89" s="49"/>
      <c r="G89" s="57"/>
      <c r="H89" s="57"/>
      <c r="I89" s="57"/>
      <c r="J89" s="57"/>
      <c r="K89" s="57"/>
      <c r="L89" s="57"/>
      <c r="M89" s="57"/>
      <c r="N89" s="57"/>
    </row>
    <row r="90" spans="1:14" s="27" customFormat="1" ht="22.5" customHeight="1">
      <c r="A90" s="8">
        <v>6650</v>
      </c>
      <c r="B90" s="8" t="s">
        <v>57</v>
      </c>
      <c r="C90" s="3"/>
      <c r="D90" s="3"/>
      <c r="E90" s="48"/>
      <c r="F90" s="48"/>
      <c r="G90" s="57"/>
      <c r="H90" s="57"/>
      <c r="I90" s="57"/>
      <c r="J90" s="57"/>
      <c r="K90" s="57"/>
      <c r="L90" s="57"/>
      <c r="M90" s="57"/>
      <c r="N90" s="57"/>
    </row>
    <row r="91" spans="1:14" s="27" customFormat="1" ht="22.5" customHeight="1">
      <c r="A91" s="1">
        <v>6651</v>
      </c>
      <c r="B91" s="1" t="s">
        <v>114</v>
      </c>
      <c r="C91" s="17"/>
      <c r="D91" s="17"/>
      <c r="E91" s="49"/>
      <c r="F91" s="46"/>
      <c r="G91" s="57"/>
      <c r="H91" s="57"/>
      <c r="I91" s="57"/>
      <c r="J91" s="57"/>
      <c r="K91" s="57"/>
      <c r="L91" s="57"/>
      <c r="M91" s="57"/>
      <c r="N91" s="57"/>
    </row>
    <row r="92" spans="1:14" s="27" customFormat="1" ht="22.5" customHeight="1">
      <c r="A92" s="1">
        <v>6657</v>
      </c>
      <c r="B92" s="1" t="s">
        <v>58</v>
      </c>
      <c r="C92" s="17"/>
      <c r="D92" s="17"/>
      <c r="E92" s="49"/>
      <c r="F92" s="46"/>
      <c r="G92" s="57"/>
      <c r="H92" s="57"/>
      <c r="I92" s="57"/>
      <c r="J92" s="57"/>
      <c r="K92" s="57"/>
      <c r="L92" s="57"/>
      <c r="M92" s="57"/>
      <c r="N92" s="57"/>
    </row>
    <row r="93" spans="1:14" s="27" customFormat="1" ht="22.5" customHeight="1">
      <c r="A93" s="1">
        <v>6699</v>
      </c>
      <c r="B93" s="1" t="s">
        <v>59</v>
      </c>
      <c r="C93" s="17"/>
      <c r="D93" s="17"/>
      <c r="E93" s="49"/>
      <c r="F93" s="46"/>
      <c r="G93" s="57"/>
      <c r="H93" s="57"/>
      <c r="I93" s="57"/>
      <c r="J93" s="57"/>
      <c r="K93" s="57"/>
      <c r="L93" s="57"/>
      <c r="M93" s="57"/>
      <c r="N93" s="57"/>
    </row>
    <row r="94" spans="1:14" s="27" customFormat="1" ht="22.5" customHeight="1">
      <c r="A94" s="8">
        <v>6700</v>
      </c>
      <c r="B94" s="8" t="s">
        <v>60</v>
      </c>
      <c r="C94" s="3"/>
      <c r="D94" s="3"/>
      <c r="E94" s="48"/>
      <c r="F94" s="48" t="e">
        <f>G94/D94</f>
        <v>#DIV/0!</v>
      </c>
      <c r="G94" s="57"/>
      <c r="H94" s="57"/>
      <c r="I94" s="57"/>
      <c r="J94" s="57"/>
      <c r="K94" s="57"/>
      <c r="L94" s="57"/>
      <c r="M94" s="57"/>
      <c r="N94" s="57"/>
    </row>
    <row r="95" spans="1:14" s="27" customFormat="1" ht="22.5" customHeight="1">
      <c r="A95" s="1">
        <v>6701</v>
      </c>
      <c r="B95" s="1" t="s">
        <v>61</v>
      </c>
      <c r="C95" s="17"/>
      <c r="D95" s="10"/>
      <c r="E95" s="49"/>
      <c r="F95" s="49"/>
      <c r="G95" s="57"/>
      <c r="H95" s="57"/>
      <c r="I95" s="57"/>
      <c r="J95" s="57"/>
      <c r="K95" s="57"/>
      <c r="L95" s="57"/>
      <c r="M95" s="57"/>
      <c r="N95" s="57"/>
    </row>
    <row r="96" spans="1:14" s="27" customFormat="1" ht="22.5" customHeight="1">
      <c r="A96" s="1">
        <v>6702</v>
      </c>
      <c r="B96" s="1" t="s">
        <v>62</v>
      </c>
      <c r="C96" s="17"/>
      <c r="D96" s="10"/>
      <c r="E96" s="49"/>
      <c r="F96" s="49"/>
      <c r="G96" s="57"/>
      <c r="H96" s="57"/>
      <c r="I96" s="57"/>
      <c r="J96" s="57"/>
      <c r="K96" s="57"/>
      <c r="L96" s="57"/>
      <c r="M96" s="57"/>
      <c r="N96" s="57"/>
    </row>
    <row r="97" spans="1:14" s="27" customFormat="1" ht="22.5" customHeight="1">
      <c r="A97" s="1">
        <v>6703</v>
      </c>
      <c r="B97" s="1" t="s">
        <v>63</v>
      </c>
      <c r="C97" s="17"/>
      <c r="D97" s="10"/>
      <c r="E97" s="49"/>
      <c r="F97" s="49"/>
      <c r="G97" s="57"/>
      <c r="H97" s="57"/>
      <c r="I97" s="57"/>
      <c r="J97" s="57"/>
      <c r="K97" s="57"/>
      <c r="L97" s="57"/>
      <c r="M97" s="57"/>
      <c r="N97" s="57"/>
    </row>
    <row r="98" spans="1:14" s="27" customFormat="1" ht="22.5" customHeight="1">
      <c r="A98" s="1">
        <v>6704</v>
      </c>
      <c r="B98" s="1" t="s">
        <v>64</v>
      </c>
      <c r="C98" s="17"/>
      <c r="D98" s="10"/>
      <c r="E98" s="49"/>
      <c r="F98" s="49"/>
      <c r="G98" s="57"/>
      <c r="H98" s="57"/>
      <c r="I98" s="57"/>
      <c r="J98" s="57"/>
      <c r="K98" s="57"/>
      <c r="L98" s="57"/>
      <c r="M98" s="57"/>
      <c r="N98" s="57"/>
    </row>
    <row r="99" spans="1:14" s="27" customFormat="1" ht="22.5" customHeight="1">
      <c r="A99" s="1">
        <v>6749</v>
      </c>
      <c r="B99" s="1" t="s">
        <v>65</v>
      </c>
      <c r="C99" s="17"/>
      <c r="D99" s="10"/>
      <c r="E99" s="49"/>
      <c r="F99" s="49"/>
      <c r="G99" s="57"/>
      <c r="H99" s="57"/>
      <c r="I99" s="57"/>
      <c r="J99" s="57"/>
      <c r="K99" s="57"/>
      <c r="L99" s="57"/>
      <c r="M99" s="57"/>
      <c r="N99" s="57"/>
    </row>
    <row r="100" spans="1:14" s="29" customFormat="1" ht="22.5" customHeight="1">
      <c r="A100" s="11">
        <v>6750</v>
      </c>
      <c r="B100" s="11" t="s">
        <v>86</v>
      </c>
      <c r="C100" s="3"/>
      <c r="D100" s="3"/>
      <c r="E100" s="52"/>
      <c r="F100" s="48" t="e">
        <f>G100/D100</f>
        <v>#DIV/0!</v>
      </c>
      <c r="G100" s="58"/>
      <c r="H100" s="58"/>
      <c r="I100" s="58"/>
      <c r="J100" s="58"/>
      <c r="K100" s="58"/>
      <c r="L100" s="58"/>
      <c r="M100" s="58"/>
      <c r="N100" s="58"/>
    </row>
    <row r="101" spans="1:14" s="29" customFormat="1" ht="22.5" customHeight="1">
      <c r="A101" s="1">
        <v>6751</v>
      </c>
      <c r="B101" s="1" t="s">
        <v>115</v>
      </c>
      <c r="C101" s="17"/>
      <c r="D101" s="17"/>
      <c r="E101" s="49"/>
      <c r="F101" s="49"/>
      <c r="G101" s="58"/>
      <c r="H101" s="58"/>
      <c r="I101" s="58"/>
      <c r="J101" s="58"/>
      <c r="K101" s="58"/>
      <c r="L101" s="58"/>
      <c r="M101" s="58"/>
      <c r="N101" s="58"/>
    </row>
    <row r="102" spans="1:14" s="27" customFormat="1" ht="22.5" customHeight="1">
      <c r="A102" s="1">
        <v>6757</v>
      </c>
      <c r="B102" s="1" t="s">
        <v>97</v>
      </c>
      <c r="C102" s="17"/>
      <c r="D102" s="10"/>
      <c r="E102" s="49"/>
      <c r="F102" s="49"/>
      <c r="G102" s="57"/>
      <c r="H102" s="57"/>
      <c r="I102" s="57"/>
      <c r="J102" s="57"/>
      <c r="K102" s="57"/>
      <c r="L102" s="57"/>
      <c r="M102" s="57"/>
      <c r="N102" s="57"/>
    </row>
    <row r="103" spans="1:14" s="27" customFormat="1" ht="22.5" customHeight="1">
      <c r="A103" s="1">
        <v>6799</v>
      </c>
      <c r="B103" s="1" t="s">
        <v>98</v>
      </c>
      <c r="C103" s="17"/>
      <c r="D103" s="10"/>
      <c r="E103" s="49"/>
      <c r="F103" s="49"/>
      <c r="G103" s="57"/>
      <c r="H103" s="57"/>
      <c r="I103" s="57"/>
      <c r="J103" s="57"/>
      <c r="K103" s="57"/>
      <c r="L103" s="57"/>
      <c r="M103" s="57"/>
      <c r="N103" s="57"/>
    </row>
    <row r="104" spans="1:14" s="27" customFormat="1" ht="22.5" customHeight="1">
      <c r="A104" s="18">
        <v>6900</v>
      </c>
      <c r="B104" s="8" t="s">
        <v>66</v>
      </c>
      <c r="C104" s="3"/>
      <c r="D104" s="3"/>
      <c r="E104" s="48"/>
      <c r="F104" s="48" t="e">
        <f>G104/D104</f>
        <v>#DIV/0!</v>
      </c>
      <c r="G104" s="57"/>
      <c r="H104" s="57"/>
      <c r="I104" s="57"/>
      <c r="J104" s="57"/>
      <c r="K104" s="57"/>
      <c r="L104" s="57"/>
      <c r="M104" s="57"/>
      <c r="N104" s="57"/>
    </row>
    <row r="105" spans="1:14" s="27" customFormat="1" ht="22.5" customHeight="1">
      <c r="A105" s="32">
        <v>6905</v>
      </c>
      <c r="B105" s="1" t="s">
        <v>100</v>
      </c>
      <c r="C105" s="17"/>
      <c r="D105" s="17"/>
      <c r="E105" s="49"/>
      <c r="F105" s="49"/>
      <c r="G105" s="57"/>
      <c r="H105" s="57"/>
      <c r="I105" s="57"/>
      <c r="J105" s="57"/>
      <c r="K105" s="57"/>
      <c r="L105" s="57"/>
      <c r="M105" s="57"/>
      <c r="N105" s="57"/>
    </row>
    <row r="106" spans="1:14" s="27" customFormat="1" ht="22.5" customHeight="1">
      <c r="A106" s="32">
        <v>6907</v>
      </c>
      <c r="B106" s="1" t="s">
        <v>101</v>
      </c>
      <c r="C106" s="17"/>
      <c r="D106" s="17"/>
      <c r="E106" s="49"/>
      <c r="F106" s="49"/>
      <c r="G106" s="57"/>
      <c r="H106" s="57"/>
      <c r="I106" s="57"/>
      <c r="J106" s="57"/>
      <c r="K106" s="57"/>
      <c r="L106" s="57"/>
      <c r="M106" s="57"/>
      <c r="N106" s="57"/>
    </row>
    <row r="107" spans="1:14" s="27" customFormat="1" ht="22.5" customHeight="1">
      <c r="A107" s="1">
        <v>6912</v>
      </c>
      <c r="B107" s="1" t="s">
        <v>67</v>
      </c>
      <c r="C107" s="17"/>
      <c r="D107" s="10"/>
      <c r="E107" s="49"/>
      <c r="F107" s="49"/>
      <c r="G107" s="57"/>
      <c r="H107" s="57"/>
      <c r="I107" s="57"/>
      <c r="J107" s="57"/>
      <c r="K107" s="57"/>
      <c r="L107" s="57"/>
      <c r="M107" s="57"/>
      <c r="N107" s="57"/>
    </row>
    <row r="108" spans="1:14" s="27" customFormat="1" ht="22.5" customHeight="1">
      <c r="A108" s="1">
        <v>6913</v>
      </c>
      <c r="B108" s="1" t="s">
        <v>68</v>
      </c>
      <c r="C108" s="17"/>
      <c r="D108" s="10"/>
      <c r="E108" s="49"/>
      <c r="F108" s="49"/>
      <c r="G108" s="57"/>
      <c r="H108" s="57"/>
      <c r="I108" s="57"/>
      <c r="J108" s="57"/>
      <c r="K108" s="57"/>
      <c r="L108" s="57"/>
      <c r="M108" s="57"/>
      <c r="N108" s="57"/>
    </row>
    <row r="109" spans="1:14" s="27" customFormat="1" ht="22.5" customHeight="1">
      <c r="A109" s="1">
        <v>6921</v>
      </c>
      <c r="B109" s="1" t="s">
        <v>69</v>
      </c>
      <c r="C109" s="17"/>
      <c r="D109" s="10"/>
      <c r="E109" s="49"/>
      <c r="F109" s="46"/>
      <c r="G109" s="57"/>
      <c r="H109" s="57"/>
      <c r="I109" s="57"/>
      <c r="J109" s="57"/>
      <c r="K109" s="57"/>
      <c r="L109" s="57"/>
      <c r="M109" s="57"/>
      <c r="N109" s="57"/>
    </row>
    <row r="110" spans="1:14" s="27" customFormat="1" ht="35.25" customHeight="1">
      <c r="A110" s="1">
        <v>6949</v>
      </c>
      <c r="B110" s="19" t="s">
        <v>93</v>
      </c>
      <c r="C110" s="17"/>
      <c r="D110" s="10"/>
      <c r="E110" s="49"/>
      <c r="F110" s="49"/>
      <c r="G110" s="57"/>
      <c r="H110" s="57"/>
      <c r="I110" s="57"/>
      <c r="J110" s="57"/>
      <c r="K110" s="57"/>
      <c r="L110" s="57"/>
      <c r="M110" s="57"/>
      <c r="N110" s="57"/>
    </row>
    <row r="111" spans="1:14" s="29" customFormat="1" ht="24" customHeight="1">
      <c r="A111" s="11">
        <v>6950</v>
      </c>
      <c r="B111" s="14" t="s">
        <v>116</v>
      </c>
      <c r="C111" s="38"/>
      <c r="D111" s="38"/>
      <c r="E111" s="47"/>
      <c r="F111" s="48"/>
      <c r="G111" s="58"/>
      <c r="H111" s="58"/>
      <c r="I111" s="58"/>
      <c r="J111" s="58"/>
      <c r="K111" s="58"/>
      <c r="L111" s="58"/>
      <c r="M111" s="58"/>
      <c r="N111" s="58"/>
    </row>
    <row r="112" spans="1:14" s="27" customFormat="1" ht="24" customHeight="1">
      <c r="A112" s="1">
        <v>6954</v>
      </c>
      <c r="B112" s="19" t="s">
        <v>117</v>
      </c>
      <c r="C112" s="17"/>
      <c r="D112" s="17"/>
      <c r="E112" s="49"/>
      <c r="F112" s="49"/>
      <c r="G112" s="57"/>
      <c r="H112" s="57"/>
      <c r="I112" s="57"/>
      <c r="J112" s="57"/>
      <c r="K112" s="57"/>
      <c r="L112" s="57"/>
      <c r="M112" s="57"/>
      <c r="N112" s="57"/>
    </row>
    <row r="113" spans="1:14" s="27" customFormat="1" ht="24" customHeight="1">
      <c r="A113" s="1">
        <v>6955</v>
      </c>
      <c r="B113" s="19" t="s">
        <v>118</v>
      </c>
      <c r="C113" s="17"/>
      <c r="D113" s="17"/>
      <c r="E113" s="49"/>
      <c r="F113" s="49"/>
      <c r="G113" s="57"/>
      <c r="H113" s="57"/>
      <c r="I113" s="57"/>
      <c r="J113" s="57"/>
      <c r="K113" s="57"/>
      <c r="L113" s="57"/>
      <c r="M113" s="57"/>
      <c r="N113" s="57"/>
    </row>
    <row r="114" spans="1:14" s="27" customFormat="1" ht="24" customHeight="1">
      <c r="A114" s="1">
        <v>6999</v>
      </c>
      <c r="B114" s="19" t="s">
        <v>120</v>
      </c>
      <c r="C114" s="17"/>
      <c r="D114" s="17"/>
      <c r="E114" s="49"/>
      <c r="F114" s="49"/>
      <c r="G114" s="57"/>
      <c r="H114" s="57"/>
      <c r="I114" s="57"/>
      <c r="J114" s="57"/>
      <c r="K114" s="57"/>
      <c r="L114" s="57"/>
      <c r="M114" s="57"/>
      <c r="N114" s="57"/>
    </row>
    <row r="115" spans="1:14" s="27" customFormat="1" ht="24" customHeight="1">
      <c r="A115" s="1">
        <v>6999</v>
      </c>
      <c r="B115" s="19" t="s">
        <v>119</v>
      </c>
      <c r="C115" s="17"/>
      <c r="D115" s="17"/>
      <c r="E115" s="49"/>
      <c r="F115" s="49"/>
      <c r="G115" s="57"/>
      <c r="H115" s="57"/>
      <c r="I115" s="57"/>
      <c r="J115" s="57"/>
      <c r="K115" s="57"/>
      <c r="L115" s="57"/>
      <c r="M115" s="57"/>
      <c r="N115" s="57"/>
    </row>
    <row r="116" spans="1:14" s="27" customFormat="1" ht="22.5" customHeight="1">
      <c r="A116" s="8">
        <v>7000</v>
      </c>
      <c r="B116" s="8" t="s">
        <v>70</v>
      </c>
      <c r="C116" s="3"/>
      <c r="D116" s="3"/>
      <c r="E116" s="48"/>
      <c r="F116" s="48"/>
      <c r="G116" s="57"/>
      <c r="H116" s="57"/>
      <c r="I116" s="57"/>
      <c r="J116" s="57"/>
      <c r="K116" s="57"/>
      <c r="L116" s="57"/>
      <c r="M116" s="57"/>
      <c r="N116" s="57"/>
    </row>
    <row r="117" spans="1:14" s="27" customFormat="1" ht="22.5" customHeight="1">
      <c r="A117" s="1">
        <v>7001</v>
      </c>
      <c r="B117" s="1" t="s">
        <v>71</v>
      </c>
      <c r="C117" s="17"/>
      <c r="D117" s="10"/>
      <c r="E117" s="49"/>
      <c r="F117" s="46"/>
      <c r="G117" s="57"/>
      <c r="H117" s="57"/>
      <c r="I117" s="57"/>
      <c r="J117" s="57"/>
      <c r="K117" s="57"/>
      <c r="L117" s="57"/>
      <c r="M117" s="57"/>
      <c r="N117" s="57"/>
    </row>
    <row r="118" spans="1:14" s="27" customFormat="1" ht="22.5" customHeight="1">
      <c r="A118" s="1">
        <v>7004</v>
      </c>
      <c r="B118" s="1" t="s">
        <v>72</v>
      </c>
      <c r="C118" s="17"/>
      <c r="D118" s="10"/>
      <c r="E118" s="49"/>
      <c r="F118" s="46"/>
      <c r="G118" s="57"/>
      <c r="H118" s="57"/>
      <c r="I118" s="57"/>
      <c r="J118" s="57"/>
      <c r="K118" s="57"/>
      <c r="L118" s="57"/>
      <c r="M118" s="57"/>
      <c r="N118" s="57"/>
    </row>
    <row r="119" spans="1:14" s="27" customFormat="1" ht="36.75" customHeight="1">
      <c r="A119" s="1">
        <v>7012</v>
      </c>
      <c r="B119" s="19" t="s">
        <v>94</v>
      </c>
      <c r="C119" s="17"/>
      <c r="D119" s="10"/>
      <c r="E119" s="49"/>
      <c r="F119" s="46"/>
      <c r="G119" s="57"/>
      <c r="H119" s="57"/>
      <c r="I119" s="57"/>
      <c r="J119" s="57"/>
      <c r="K119" s="57"/>
      <c r="L119" s="57"/>
      <c r="M119" s="57"/>
      <c r="N119" s="57"/>
    </row>
    <row r="120" spans="1:14" s="27" customFormat="1" ht="22.5" customHeight="1">
      <c r="A120" s="20">
        <v>7049</v>
      </c>
      <c r="B120" s="1" t="s">
        <v>73</v>
      </c>
      <c r="C120" s="17"/>
      <c r="D120" s="10"/>
      <c r="E120" s="49"/>
      <c r="F120" s="46"/>
      <c r="G120" s="57"/>
      <c r="H120" s="57"/>
      <c r="I120" s="57"/>
      <c r="J120" s="57"/>
      <c r="K120" s="57"/>
      <c r="L120" s="57"/>
      <c r="M120" s="57"/>
      <c r="N120" s="57"/>
    </row>
    <row r="121" spans="1:14" s="27" customFormat="1" ht="22.5" customHeight="1">
      <c r="A121" s="20">
        <v>7049</v>
      </c>
      <c r="B121" s="1" t="s">
        <v>74</v>
      </c>
      <c r="C121" s="17"/>
      <c r="D121" s="10"/>
      <c r="E121" s="49"/>
      <c r="F121" s="49"/>
      <c r="G121" s="57"/>
      <c r="H121" s="57"/>
      <c r="I121" s="57"/>
      <c r="J121" s="57"/>
      <c r="K121" s="57"/>
      <c r="L121" s="57"/>
      <c r="M121" s="57"/>
      <c r="N121" s="57"/>
    </row>
    <row r="122" spans="1:14" s="27" customFormat="1" ht="22.5" customHeight="1">
      <c r="A122" s="20">
        <v>7049</v>
      </c>
      <c r="B122" s="1" t="s">
        <v>75</v>
      </c>
      <c r="C122" s="17"/>
      <c r="D122" s="10"/>
      <c r="E122" s="49"/>
      <c r="F122" s="70"/>
      <c r="G122" s="57"/>
      <c r="H122" s="57"/>
      <c r="I122" s="57"/>
      <c r="J122" s="57"/>
      <c r="K122" s="57"/>
      <c r="L122" s="57"/>
      <c r="M122" s="57"/>
      <c r="N122" s="57"/>
    </row>
    <row r="123" spans="1:14" s="27" customFormat="1" ht="22.5" customHeight="1">
      <c r="A123" s="20">
        <v>7049</v>
      </c>
      <c r="B123" s="1" t="s">
        <v>76</v>
      </c>
      <c r="C123" s="17"/>
      <c r="D123" s="10"/>
      <c r="E123" s="49"/>
      <c r="F123" s="70"/>
      <c r="G123" s="57"/>
      <c r="H123" s="57"/>
      <c r="I123" s="57"/>
      <c r="J123" s="57"/>
      <c r="K123" s="57"/>
      <c r="L123" s="57"/>
      <c r="M123" s="57"/>
      <c r="N123" s="57"/>
    </row>
    <row r="124" spans="1:14" s="27" customFormat="1" ht="22.5" customHeight="1">
      <c r="A124" s="20">
        <v>7049</v>
      </c>
      <c r="B124" s="1" t="s">
        <v>76</v>
      </c>
      <c r="C124" s="17"/>
      <c r="D124" s="10"/>
      <c r="E124" s="49"/>
      <c r="F124" s="70"/>
      <c r="G124" s="57"/>
      <c r="H124" s="57"/>
      <c r="I124" s="57"/>
      <c r="J124" s="57"/>
      <c r="K124" s="57"/>
      <c r="L124" s="57"/>
      <c r="M124" s="57"/>
      <c r="N124" s="57"/>
    </row>
    <row r="125" spans="1:14" s="27" customFormat="1" ht="22.5" customHeight="1">
      <c r="A125" s="8">
        <v>7750</v>
      </c>
      <c r="B125" s="8" t="s">
        <v>65</v>
      </c>
      <c r="C125" s="3"/>
      <c r="D125" s="3"/>
      <c r="E125" s="48"/>
      <c r="F125" s="48" t="e">
        <f>G125/D125</f>
        <v>#DIV/0!</v>
      </c>
      <c r="G125" s="57"/>
      <c r="H125" s="57"/>
      <c r="I125" s="57"/>
      <c r="J125" s="57"/>
      <c r="K125" s="57"/>
      <c r="L125" s="57"/>
      <c r="M125" s="57"/>
      <c r="N125" s="57"/>
    </row>
    <row r="126" spans="1:14" s="27" customFormat="1" ht="22.5" customHeight="1">
      <c r="A126" s="1">
        <v>7756</v>
      </c>
      <c r="B126" s="1" t="s">
        <v>92</v>
      </c>
      <c r="C126" s="17"/>
      <c r="D126" s="17"/>
      <c r="E126" s="49"/>
      <c r="F126" s="49"/>
      <c r="G126" s="57"/>
      <c r="H126" s="57"/>
      <c r="I126" s="57"/>
      <c r="J126" s="57"/>
      <c r="K126" s="57"/>
      <c r="L126" s="57"/>
      <c r="M126" s="57"/>
      <c r="N126" s="57"/>
    </row>
    <row r="127" spans="1:14" s="27" customFormat="1" ht="31.5" customHeight="1">
      <c r="A127" s="1">
        <v>7757</v>
      </c>
      <c r="B127" s="19" t="s">
        <v>135</v>
      </c>
      <c r="C127" s="17"/>
      <c r="D127" s="17"/>
      <c r="E127" s="49"/>
      <c r="F127" s="49"/>
      <c r="G127" s="57"/>
      <c r="H127" s="57"/>
      <c r="I127" s="57"/>
      <c r="J127" s="57"/>
      <c r="K127" s="57"/>
      <c r="L127" s="57"/>
      <c r="M127" s="57"/>
      <c r="N127" s="57"/>
    </row>
    <row r="128" spans="1:14" s="27" customFormat="1" ht="22.5" customHeight="1">
      <c r="A128" s="1">
        <v>7761</v>
      </c>
      <c r="B128" s="1" t="s">
        <v>121</v>
      </c>
      <c r="C128" s="17"/>
      <c r="D128" s="17"/>
      <c r="E128" s="49"/>
      <c r="F128" s="49"/>
      <c r="G128" s="57"/>
      <c r="H128" s="57"/>
      <c r="I128" s="57"/>
      <c r="J128" s="57"/>
      <c r="K128" s="57"/>
      <c r="L128" s="57"/>
      <c r="M128" s="57"/>
      <c r="N128" s="57"/>
    </row>
    <row r="129" spans="1:14" s="27" customFormat="1" ht="22.5" customHeight="1">
      <c r="A129" s="15">
        <v>7764</v>
      </c>
      <c r="B129" s="1" t="s">
        <v>77</v>
      </c>
      <c r="C129" s="17"/>
      <c r="D129" s="17"/>
      <c r="E129" s="49"/>
      <c r="F129" s="46"/>
      <c r="G129" s="57"/>
      <c r="H129" s="57"/>
      <c r="I129" s="57"/>
      <c r="J129" s="57"/>
      <c r="K129" s="57"/>
      <c r="L129" s="57"/>
      <c r="M129" s="57"/>
      <c r="N129" s="57"/>
    </row>
    <row r="130" spans="1:14" s="27" customFormat="1" ht="22.5" customHeight="1">
      <c r="A130" s="15">
        <v>7799</v>
      </c>
      <c r="B130" s="1" t="s">
        <v>76</v>
      </c>
      <c r="C130" s="17"/>
      <c r="D130" s="17"/>
      <c r="E130" s="49"/>
      <c r="F130" s="49"/>
      <c r="G130" s="57"/>
      <c r="H130" s="57"/>
      <c r="I130" s="57"/>
      <c r="J130" s="57"/>
      <c r="K130" s="57"/>
      <c r="L130" s="57"/>
      <c r="M130" s="57"/>
      <c r="N130" s="57"/>
    </row>
    <row r="131" spans="1:14" s="27" customFormat="1" ht="35.25" customHeight="1">
      <c r="A131" s="21">
        <v>1.2</v>
      </c>
      <c r="B131" s="22" t="s">
        <v>5</v>
      </c>
      <c r="C131" s="23"/>
      <c r="D131" s="23"/>
      <c r="E131" s="53"/>
      <c r="F131" s="53"/>
      <c r="G131" s="23"/>
      <c r="H131" s="57"/>
      <c r="I131" s="57"/>
      <c r="J131" s="57"/>
      <c r="K131" s="57"/>
      <c r="L131" s="57"/>
      <c r="M131" s="57"/>
      <c r="N131" s="57"/>
    </row>
    <row r="132" spans="1:14" s="27" customFormat="1" ht="22.5" customHeight="1">
      <c r="A132" s="8">
        <v>6100</v>
      </c>
      <c r="B132" s="18" t="s">
        <v>35</v>
      </c>
      <c r="C132" s="23"/>
      <c r="D132" s="23"/>
      <c r="E132" s="49"/>
      <c r="F132" s="48"/>
      <c r="G132" s="57"/>
      <c r="H132" s="57"/>
      <c r="I132" s="57"/>
      <c r="J132" s="57"/>
      <c r="K132" s="57"/>
      <c r="L132" s="57"/>
      <c r="M132" s="57"/>
      <c r="N132" s="57"/>
    </row>
    <row r="133" spans="1:14" s="27" customFormat="1" ht="22.5" customHeight="1">
      <c r="A133" s="1">
        <v>6105</v>
      </c>
      <c r="B133" s="1" t="s">
        <v>78</v>
      </c>
      <c r="C133" s="2"/>
      <c r="D133" s="2"/>
      <c r="E133" s="49"/>
      <c r="F133" s="53"/>
      <c r="G133" s="57"/>
      <c r="H133" s="57"/>
      <c r="I133" s="57"/>
      <c r="J133" s="57"/>
      <c r="K133" s="57"/>
      <c r="L133" s="57"/>
      <c r="M133" s="57"/>
      <c r="N133" s="57"/>
    </row>
    <row r="134" spans="1:14" s="27" customFormat="1" ht="22.5" customHeight="1">
      <c r="A134" s="1">
        <v>6149</v>
      </c>
      <c r="B134" s="1" t="s">
        <v>99</v>
      </c>
      <c r="C134" s="2"/>
      <c r="D134" s="2"/>
      <c r="E134" s="49"/>
      <c r="F134" s="53"/>
      <c r="G134" s="57"/>
      <c r="H134" s="57"/>
      <c r="I134" s="57"/>
      <c r="J134" s="57"/>
      <c r="K134" s="57"/>
      <c r="L134" s="57"/>
      <c r="M134" s="57"/>
      <c r="N134" s="57"/>
    </row>
    <row r="135" spans="1:14" s="27" customFormat="1" ht="22.5" customHeight="1">
      <c r="A135" s="8">
        <v>6400</v>
      </c>
      <c r="B135" s="33" t="s">
        <v>79</v>
      </c>
      <c r="C135" s="3"/>
      <c r="D135" s="3"/>
      <c r="E135" s="48"/>
      <c r="F135" s="48" t="e">
        <f>G135/D135</f>
        <v>#DIV/0!</v>
      </c>
      <c r="G135" s="57"/>
      <c r="H135" s="57"/>
      <c r="I135" s="57"/>
      <c r="J135" s="57"/>
      <c r="K135" s="57"/>
      <c r="L135" s="57"/>
      <c r="M135" s="57"/>
      <c r="N135" s="57"/>
    </row>
    <row r="136" spans="1:14" s="27" customFormat="1" ht="22.5" customHeight="1">
      <c r="A136" s="1">
        <v>6449</v>
      </c>
      <c r="B136" s="1" t="s">
        <v>122</v>
      </c>
      <c r="C136" s="17"/>
      <c r="D136" s="2"/>
      <c r="E136" s="49"/>
      <c r="F136" s="70"/>
      <c r="G136" s="57"/>
      <c r="H136" s="57"/>
      <c r="I136" s="57"/>
      <c r="J136" s="57"/>
      <c r="K136" s="57"/>
      <c r="L136" s="57"/>
      <c r="M136" s="57"/>
      <c r="N136" s="57"/>
    </row>
    <row r="137" spans="1:14" s="27" customFormat="1" ht="22.5" customHeight="1">
      <c r="A137" s="34" t="s">
        <v>85</v>
      </c>
      <c r="B137" s="8" t="s">
        <v>86</v>
      </c>
      <c r="C137" s="3"/>
      <c r="D137" s="3"/>
      <c r="E137" s="48"/>
      <c r="F137" s="48"/>
      <c r="G137" s="57"/>
      <c r="H137" s="57"/>
      <c r="I137" s="57"/>
      <c r="J137" s="57"/>
      <c r="K137" s="57"/>
      <c r="L137" s="57"/>
      <c r="M137" s="57"/>
      <c r="N137" s="57"/>
    </row>
    <row r="138" spans="1:14" s="27" customFormat="1" ht="22.5" customHeight="1">
      <c r="A138" s="1">
        <v>6758</v>
      </c>
      <c r="B138" s="1" t="s">
        <v>80</v>
      </c>
      <c r="C138" s="64"/>
      <c r="D138" s="2"/>
      <c r="E138" s="49"/>
      <c r="F138" s="46"/>
      <c r="G138" s="57"/>
      <c r="H138" s="57"/>
      <c r="I138" s="57"/>
      <c r="J138" s="57"/>
      <c r="K138" s="57"/>
      <c r="L138" s="57"/>
      <c r="M138" s="57"/>
      <c r="N138" s="57"/>
    </row>
    <row r="139" spans="1:14" s="41" customFormat="1" ht="22.5" customHeight="1">
      <c r="A139" s="8">
        <v>6900</v>
      </c>
      <c r="B139" s="8" t="s">
        <v>66</v>
      </c>
      <c r="C139" s="39"/>
      <c r="D139" s="40"/>
      <c r="E139" s="48"/>
      <c r="F139" s="48"/>
      <c r="G139" s="59"/>
      <c r="H139" s="59"/>
      <c r="I139" s="59"/>
      <c r="J139" s="59"/>
      <c r="K139" s="59"/>
      <c r="L139" s="59"/>
      <c r="M139" s="59"/>
      <c r="N139" s="59"/>
    </row>
    <row r="140" spans="1:14" s="27" customFormat="1" ht="22.5" customHeight="1">
      <c r="A140" s="1">
        <v>6905</v>
      </c>
      <c r="B140" s="1" t="s">
        <v>123</v>
      </c>
      <c r="C140" s="17"/>
      <c r="D140" s="17"/>
      <c r="E140" s="49"/>
      <c r="F140" s="46"/>
      <c r="G140" s="57"/>
      <c r="H140" s="57"/>
      <c r="I140" s="57"/>
      <c r="J140" s="57"/>
      <c r="K140" s="57"/>
      <c r="L140" s="57"/>
      <c r="M140" s="57"/>
      <c r="N140" s="57"/>
    </row>
    <row r="141" spans="1:14" s="27" customFormat="1" ht="22.5" customHeight="1">
      <c r="A141" s="8">
        <v>7000</v>
      </c>
      <c r="B141" s="8" t="s">
        <v>81</v>
      </c>
      <c r="C141" s="3"/>
      <c r="D141" s="3"/>
      <c r="E141" s="48"/>
      <c r="F141" s="48"/>
      <c r="G141" s="57"/>
      <c r="H141" s="57"/>
      <c r="I141" s="57"/>
      <c r="J141" s="57"/>
      <c r="K141" s="57"/>
      <c r="L141" s="57"/>
      <c r="M141" s="57"/>
      <c r="N141" s="57"/>
    </row>
    <row r="142" spans="1:14" s="27" customFormat="1" ht="22.5" customHeight="1">
      <c r="A142" s="1">
        <v>7004</v>
      </c>
      <c r="B142" s="1" t="s">
        <v>82</v>
      </c>
      <c r="C142" s="17"/>
      <c r="D142" s="17"/>
      <c r="E142" s="49"/>
      <c r="F142" s="46"/>
      <c r="G142" s="57"/>
      <c r="H142" s="57"/>
      <c r="I142" s="57"/>
      <c r="J142" s="57"/>
      <c r="K142" s="57"/>
      <c r="L142" s="57"/>
      <c r="M142" s="57"/>
      <c r="N142" s="57"/>
    </row>
    <row r="143" spans="1:14" s="27" customFormat="1" ht="22.5" customHeight="1">
      <c r="A143" s="1">
        <v>7049</v>
      </c>
      <c r="B143" s="1" t="s">
        <v>76</v>
      </c>
      <c r="C143" s="17"/>
      <c r="D143" s="17"/>
      <c r="E143" s="49"/>
      <c r="F143" s="46"/>
      <c r="G143" s="57"/>
      <c r="H143" s="57"/>
      <c r="I143" s="57"/>
      <c r="J143" s="57"/>
      <c r="K143" s="57"/>
      <c r="L143" s="57"/>
      <c r="M143" s="57"/>
      <c r="N143" s="57"/>
    </row>
    <row r="144" spans="1:14" s="27" customFormat="1" ht="22.5" customHeight="1">
      <c r="A144" s="8">
        <v>7750</v>
      </c>
      <c r="B144" s="8" t="s">
        <v>65</v>
      </c>
      <c r="C144" s="3"/>
      <c r="D144" s="3"/>
      <c r="E144" s="48"/>
      <c r="F144" s="48" t="e">
        <f>G144/D144</f>
        <v>#DIV/0!</v>
      </c>
      <c r="G144" s="57"/>
      <c r="H144" s="57"/>
      <c r="I144" s="57"/>
      <c r="J144" s="57"/>
      <c r="K144" s="57"/>
      <c r="L144" s="57"/>
      <c r="M144" s="57"/>
      <c r="N144" s="57"/>
    </row>
    <row r="145" spans="1:14" s="27" customFormat="1" ht="36.75" customHeight="1">
      <c r="A145" s="1">
        <v>7753</v>
      </c>
      <c r="B145" s="19" t="s">
        <v>133</v>
      </c>
      <c r="C145" s="17"/>
      <c r="D145" s="3"/>
      <c r="E145" s="48"/>
      <c r="F145" s="48" t="e">
        <f>G145/D145</f>
        <v>#DIV/0!</v>
      </c>
      <c r="G145" s="57"/>
      <c r="H145" s="57"/>
      <c r="I145" s="57"/>
      <c r="J145" s="57"/>
      <c r="K145" s="57"/>
      <c r="L145" s="57"/>
      <c r="M145" s="57"/>
      <c r="N145" s="57"/>
    </row>
    <row r="146" spans="1:14" s="27" customFormat="1" ht="22.5" customHeight="1">
      <c r="A146" s="1">
        <v>7799</v>
      </c>
      <c r="B146" s="1" t="s">
        <v>124</v>
      </c>
      <c r="C146" s="17"/>
      <c r="D146" s="17"/>
      <c r="E146" s="49"/>
      <c r="F146" s="70"/>
      <c r="G146" s="57"/>
      <c r="H146" s="57"/>
      <c r="I146" s="57"/>
      <c r="J146" s="57"/>
      <c r="K146" s="57"/>
      <c r="L146" s="57"/>
      <c r="M146" s="57"/>
      <c r="N146" s="57"/>
    </row>
    <row r="147" spans="1:14" s="27" customFormat="1" ht="22.5" customHeight="1">
      <c r="A147" s="1">
        <v>7799</v>
      </c>
      <c r="B147" s="1" t="s">
        <v>83</v>
      </c>
      <c r="C147" s="17"/>
      <c r="D147" s="17"/>
      <c r="E147" s="49"/>
      <c r="F147" s="70"/>
      <c r="G147" s="57"/>
      <c r="H147" s="57"/>
      <c r="I147" s="57"/>
      <c r="J147" s="57"/>
      <c r="K147" s="57"/>
      <c r="L147" s="57"/>
      <c r="M147" s="57"/>
      <c r="N147" s="57"/>
    </row>
    <row r="148" spans="1:14" s="27" customFormat="1" ht="22.5" customHeight="1">
      <c r="A148" s="1">
        <v>7799</v>
      </c>
      <c r="B148" s="1" t="s">
        <v>84</v>
      </c>
      <c r="C148" s="17"/>
      <c r="D148" s="17"/>
      <c r="E148" s="49"/>
      <c r="F148" s="70"/>
      <c r="G148" s="57"/>
      <c r="H148" s="57"/>
      <c r="I148" s="57"/>
      <c r="J148" s="57"/>
      <c r="K148" s="57"/>
      <c r="L148" s="57"/>
      <c r="M148" s="57"/>
      <c r="N148" s="57"/>
    </row>
    <row r="149" spans="1:14" s="27" customFormat="1" ht="23.25" customHeight="1">
      <c r="A149" s="1">
        <v>7799</v>
      </c>
      <c r="B149" s="1" t="s">
        <v>129</v>
      </c>
      <c r="C149" s="17"/>
      <c r="D149" s="17"/>
      <c r="E149" s="49"/>
      <c r="F149" s="70"/>
      <c r="G149" s="57"/>
      <c r="H149" s="57"/>
      <c r="I149" s="57"/>
      <c r="J149" s="57"/>
      <c r="K149" s="57"/>
      <c r="L149" s="57"/>
      <c r="M149" s="57"/>
      <c r="N149" s="57"/>
    </row>
    <row r="150" spans="1:14" s="27" customFormat="1" ht="22.5" customHeight="1">
      <c r="A150" s="35">
        <v>6950</v>
      </c>
      <c r="B150" s="35" t="s">
        <v>125</v>
      </c>
      <c r="C150" s="3"/>
      <c r="D150" s="3"/>
      <c r="E150" s="48"/>
      <c r="F150" s="46"/>
      <c r="G150" s="57"/>
      <c r="H150" s="57"/>
      <c r="I150" s="57"/>
      <c r="J150" s="57"/>
      <c r="K150" s="57"/>
      <c r="L150" s="57"/>
      <c r="M150" s="57"/>
      <c r="N150" s="57"/>
    </row>
    <row r="151" spans="1:14" s="27" customFormat="1" ht="22.5" customHeight="1">
      <c r="A151" s="1">
        <v>6954</v>
      </c>
      <c r="B151" s="1" t="s">
        <v>126</v>
      </c>
      <c r="C151" s="17"/>
      <c r="D151" s="17"/>
      <c r="E151" s="49"/>
      <c r="F151" s="46"/>
      <c r="G151" s="57"/>
      <c r="H151" s="57"/>
      <c r="I151" s="57"/>
      <c r="J151" s="57"/>
      <c r="K151" s="57"/>
      <c r="L151" s="57"/>
      <c r="M151" s="57"/>
      <c r="N151" s="57"/>
    </row>
    <row r="152" ht="15.75">
      <c r="A152" s="24"/>
    </row>
    <row r="153" spans="1:6" ht="15.75">
      <c r="A153" s="141"/>
      <c r="D153" s="142" t="s">
        <v>136</v>
      </c>
      <c r="E153" s="142"/>
      <c r="F153" s="142"/>
    </row>
    <row r="154" spans="1:6" ht="15.75">
      <c r="A154" s="141"/>
      <c r="D154" s="124" t="s">
        <v>29</v>
      </c>
      <c r="E154" s="124"/>
      <c r="F154" s="124"/>
    </row>
    <row r="155" spans="1:6" ht="15.75">
      <c r="A155" s="30"/>
      <c r="D155" s="31"/>
      <c r="E155" s="55" t="s">
        <v>110</v>
      </c>
      <c r="F155" s="73"/>
    </row>
    <row r="159" spans="4:6" ht="15.75">
      <c r="D159" s="139" t="s">
        <v>130</v>
      </c>
      <c r="E159" s="139"/>
      <c r="F159" s="139"/>
    </row>
  </sheetData>
  <sheetProtection/>
  <mergeCells count="22">
    <mergeCell ref="A153:A154"/>
    <mergeCell ref="D153:F153"/>
    <mergeCell ref="D154:F154"/>
    <mergeCell ref="D159:F159"/>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TTC</cp:lastModifiedBy>
  <cp:lastPrinted>2022-10-04T04:14:20Z</cp:lastPrinted>
  <dcterms:created xsi:type="dcterms:W3CDTF">2012-05-07T01:08:45Z</dcterms:created>
  <dcterms:modified xsi:type="dcterms:W3CDTF">2022-10-12T03:12:23Z</dcterms:modified>
  <cp:category/>
  <cp:version/>
  <cp:contentType/>
  <cp:contentStatus/>
</cp:coreProperties>
</file>